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288" windowWidth="12120" windowHeight="8592" tabRatio="623" firstSheet="1" activeTab="5"/>
  </bookViews>
  <sheets>
    <sheet name="BASIS OPTION PAGE" sheetId="23" r:id="rId1"/>
    <sheet name="OPTION PAGE" sheetId="15" r:id="rId2"/>
    <sheet name="Sheet1" sheetId="25" r:id="rId3"/>
    <sheet name="Sheet2" sheetId="29" r:id="rId4"/>
    <sheet name="SWAPS PAGE" sheetId="18" r:id="rId5"/>
    <sheet name="BASIS POSITION" sheetId="24" r:id="rId6"/>
    <sheet name="BASIS SETTLES" sheetId="27" r:id="rId7"/>
    <sheet name="RISK PAGE" sheetId="14" r:id="rId8"/>
    <sheet name="GRIDS" sheetId="19" r:id="rId9"/>
    <sheet name="GAMMA GRIDS" sheetId="30" r:id="rId10"/>
    <sheet name="EAST GAMMA" sheetId="32" r:id="rId11"/>
    <sheet name="WEST GAMMA" sheetId="31" r:id="rId12"/>
    <sheet name="WEST HEDGE QUANTITIES" sheetId="26" r:id="rId13"/>
    <sheet name="EAST HEDGE QUANTITIES" sheetId="28" r:id="rId14"/>
    <sheet name="HEDGE QUANTITIES" sheetId="13" r:id="rId15"/>
    <sheet name="OPTION RISK BY MONTH" sheetId="12" r:id="rId16"/>
    <sheet name="VOL" sheetId="17" r:id="rId17"/>
    <sheet name="EXPIRATION" sheetId="16" r:id="rId18"/>
    <sheet name="curves" sheetId="20" r:id="rId19"/>
  </sheets>
  <externalReferences>
    <externalReference r:id="rId20"/>
    <externalReference r:id="rId21"/>
    <externalReference r:id="rId22"/>
    <externalReference r:id="rId23"/>
    <externalReference r:id="rId24"/>
  </externalReferences>
  <definedNames>
    <definedName name="BLAHBLAH">#REF!</definedName>
    <definedName name="CHANGEGRID">'RISK PAGE'!$AC$8:$AK$46</definedName>
    <definedName name="Count">#REF!</definedName>
    <definedName name="Curve_Data">#REF!</definedName>
    <definedName name="CurveRange">#REF!</definedName>
    <definedName name="Curves">#REF!</definedName>
    <definedName name="curvesettle">curves!$F$1:$CM$300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QUANTITIES'!$A$4:$S$218</definedName>
    <definedName name="move_down">#REF!</definedName>
    <definedName name="NYMEXPrices">#REF!</definedName>
    <definedName name="OPTIONRISK">'OPTION RISK BY MONTH'!$A$1:$M$218</definedName>
    <definedName name="OPTTRADES">'OPTION PAGE'!$A$3:$DA$893</definedName>
    <definedName name="PARAMS">VOL!$B$3:$I$39</definedName>
    <definedName name="Password">#REF!</definedName>
    <definedName name="Post_Id">#REF!</definedName>
    <definedName name="prices">#REF!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tartDate">#REF!</definedName>
    <definedName name="STRADDLE">[3]STRADDLES!$B$8:$O$130</definedName>
    <definedName name="SWAPTRADES">'SWAPS PAGE'!$F$4:$CY$1591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PAGE'!$AW$8:$BE$45</definedName>
    <definedName name="WESTHEDGE">'WEST HEDGE QUANTITIES'!$A$4:$S$84</definedName>
  </definedNames>
  <calcPr calcId="0" calcMode="manual"/>
</workbook>
</file>

<file path=xl/calcChain.xml><?xml version="1.0" encoding="utf-8"?>
<calcChain xmlns="http://schemas.openxmlformats.org/spreadsheetml/2006/main">
  <c r="B4" i="24" l="1"/>
  <c r="C4" i="24"/>
  <c r="D4" i="24"/>
  <c r="E4" i="24"/>
  <c r="F4" i="24"/>
  <c r="G4" i="24"/>
  <c r="B5" i="24"/>
  <c r="C5" i="24"/>
  <c r="D5" i="24"/>
  <c r="E5" i="24"/>
  <c r="F5" i="24"/>
  <c r="G5" i="24"/>
  <c r="B6" i="24"/>
  <c r="C6" i="24"/>
  <c r="D6" i="24"/>
  <c r="E6" i="24"/>
  <c r="F6" i="24"/>
  <c r="G6" i="24"/>
  <c r="L10" i="24"/>
  <c r="M10" i="24"/>
  <c r="N10" i="24"/>
  <c r="O10" i="24"/>
  <c r="B11" i="24"/>
  <c r="C11" i="24"/>
  <c r="D11" i="24"/>
  <c r="E11" i="24"/>
  <c r="F11" i="24"/>
  <c r="G11" i="24"/>
  <c r="I11" i="24"/>
  <c r="L11" i="24"/>
  <c r="M11" i="24"/>
  <c r="N11" i="24"/>
  <c r="O11" i="24"/>
  <c r="B12" i="24"/>
  <c r="C12" i="24"/>
  <c r="D12" i="24"/>
  <c r="E12" i="24"/>
  <c r="F12" i="24"/>
  <c r="G12" i="24"/>
  <c r="I12" i="24"/>
  <c r="L12" i="24"/>
  <c r="M12" i="24"/>
  <c r="N12" i="24"/>
  <c r="O12" i="24"/>
  <c r="B13" i="24"/>
  <c r="C13" i="24"/>
  <c r="D13" i="24"/>
  <c r="E13" i="24"/>
  <c r="F13" i="24"/>
  <c r="G13" i="24"/>
  <c r="I13" i="24"/>
  <c r="L13" i="24"/>
  <c r="M13" i="24"/>
  <c r="N13" i="24"/>
  <c r="O13" i="24"/>
  <c r="B14" i="24"/>
  <c r="C14" i="24"/>
  <c r="D14" i="24"/>
  <c r="E14" i="24"/>
  <c r="F14" i="24"/>
  <c r="G14" i="24"/>
  <c r="I14" i="24"/>
  <c r="L14" i="24"/>
  <c r="M14" i="24"/>
  <c r="N14" i="24"/>
  <c r="O14" i="24"/>
  <c r="B15" i="24"/>
  <c r="C15" i="24"/>
  <c r="D15" i="24"/>
  <c r="E15" i="24"/>
  <c r="F15" i="24"/>
  <c r="G15" i="24"/>
  <c r="I15" i="24"/>
  <c r="L15" i="24"/>
  <c r="M15" i="24"/>
  <c r="N15" i="24"/>
  <c r="O15" i="24"/>
  <c r="B16" i="24"/>
  <c r="C16" i="24"/>
  <c r="D16" i="24"/>
  <c r="E16" i="24"/>
  <c r="F16" i="24"/>
  <c r="G16" i="24"/>
  <c r="I16" i="24"/>
  <c r="L16" i="24"/>
  <c r="M16" i="24"/>
  <c r="N16" i="24"/>
  <c r="O16" i="24"/>
  <c r="B17" i="24"/>
  <c r="C17" i="24"/>
  <c r="D17" i="24"/>
  <c r="E17" i="24"/>
  <c r="F17" i="24"/>
  <c r="G17" i="24"/>
  <c r="I17" i="24"/>
  <c r="L17" i="24"/>
  <c r="M17" i="24"/>
  <c r="N17" i="24"/>
  <c r="O17" i="24"/>
  <c r="B18" i="24"/>
  <c r="C18" i="24"/>
  <c r="D18" i="24"/>
  <c r="E18" i="24"/>
  <c r="F18" i="24"/>
  <c r="G18" i="24"/>
  <c r="I18" i="24"/>
  <c r="L18" i="24"/>
  <c r="M18" i="24"/>
  <c r="N18" i="24"/>
  <c r="O18" i="24"/>
  <c r="B19" i="24"/>
  <c r="C19" i="24"/>
  <c r="D19" i="24"/>
  <c r="E19" i="24"/>
  <c r="F19" i="24"/>
  <c r="G19" i="24"/>
  <c r="I19" i="24"/>
  <c r="L19" i="24"/>
  <c r="M19" i="24"/>
  <c r="N19" i="24"/>
  <c r="O19" i="24"/>
  <c r="B20" i="24"/>
  <c r="C20" i="24"/>
  <c r="D20" i="24"/>
  <c r="E20" i="24"/>
  <c r="F20" i="24"/>
  <c r="G20" i="24"/>
  <c r="I20" i="24"/>
  <c r="L20" i="24"/>
  <c r="M20" i="24"/>
  <c r="N20" i="24"/>
  <c r="O20" i="24"/>
  <c r="B21" i="24"/>
  <c r="C21" i="24"/>
  <c r="D21" i="24"/>
  <c r="E21" i="24"/>
  <c r="F21" i="24"/>
  <c r="G21" i="24"/>
  <c r="I21" i="24"/>
  <c r="L21" i="24"/>
  <c r="M21" i="24"/>
  <c r="N21" i="24"/>
  <c r="O21" i="24"/>
  <c r="B22" i="24"/>
  <c r="C22" i="24"/>
  <c r="D22" i="24"/>
  <c r="E22" i="24"/>
  <c r="F22" i="24"/>
  <c r="G22" i="24"/>
  <c r="I22" i="24"/>
  <c r="L22" i="24"/>
  <c r="M22" i="24"/>
  <c r="N22" i="24"/>
  <c r="O22" i="24"/>
  <c r="B23" i="24"/>
  <c r="C23" i="24"/>
  <c r="D23" i="24"/>
  <c r="E23" i="24"/>
  <c r="F23" i="24"/>
  <c r="G23" i="24"/>
  <c r="I23" i="24"/>
  <c r="L23" i="24"/>
  <c r="M23" i="24"/>
  <c r="N23" i="24"/>
  <c r="O23" i="24"/>
  <c r="B24" i="24"/>
  <c r="C24" i="24"/>
  <c r="D24" i="24"/>
  <c r="E24" i="24"/>
  <c r="F24" i="24"/>
  <c r="G24" i="24"/>
  <c r="I24" i="24"/>
  <c r="L24" i="24"/>
  <c r="M24" i="24"/>
  <c r="N24" i="24"/>
  <c r="O24" i="24"/>
  <c r="B25" i="24"/>
  <c r="C25" i="24"/>
  <c r="D25" i="24"/>
  <c r="E25" i="24"/>
  <c r="F25" i="24"/>
  <c r="G25" i="24"/>
  <c r="I25" i="24"/>
  <c r="L25" i="24"/>
  <c r="M25" i="24"/>
  <c r="N25" i="24"/>
  <c r="O25" i="24"/>
  <c r="B26" i="24"/>
  <c r="C26" i="24"/>
  <c r="D26" i="24"/>
  <c r="E26" i="24"/>
  <c r="F26" i="24"/>
  <c r="G26" i="24"/>
  <c r="I26" i="24"/>
  <c r="L26" i="24"/>
  <c r="M26" i="24"/>
  <c r="N26" i="24"/>
  <c r="O26" i="24"/>
  <c r="B27" i="24"/>
  <c r="C27" i="24"/>
  <c r="D27" i="24"/>
  <c r="E27" i="24"/>
  <c r="F27" i="24"/>
  <c r="G27" i="24"/>
  <c r="I27" i="24"/>
  <c r="L27" i="24"/>
  <c r="M27" i="24"/>
  <c r="N27" i="24"/>
  <c r="O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B69" i="24"/>
  <c r="C69" i="24"/>
  <c r="D69" i="24"/>
  <c r="E69" i="24"/>
  <c r="F69" i="24"/>
  <c r="G69" i="24"/>
  <c r="I69" i="24"/>
  <c r="C1" i="27"/>
  <c r="D1" i="27"/>
  <c r="E1" i="27"/>
  <c r="F1" i="27"/>
  <c r="G1" i="27"/>
  <c r="H1" i="27"/>
  <c r="I1" i="27"/>
  <c r="J1" i="27"/>
  <c r="K1" i="27"/>
  <c r="C2" i="27"/>
  <c r="D2" i="27"/>
  <c r="E2" i="27"/>
  <c r="F2" i="27"/>
  <c r="G2" i="27"/>
  <c r="H2" i="27"/>
  <c r="I2" i="27"/>
  <c r="J2" i="27"/>
  <c r="K2" i="27"/>
  <c r="C3" i="27"/>
  <c r="D3" i="27"/>
  <c r="E3" i="27"/>
  <c r="F3" i="27"/>
  <c r="G3" i="27"/>
  <c r="H3" i="27"/>
  <c r="I3" i="27"/>
  <c r="J3" i="27"/>
  <c r="K3" i="27"/>
  <c r="B7" i="27"/>
  <c r="C7" i="27"/>
  <c r="D7" i="27"/>
  <c r="E7" i="27"/>
  <c r="F7" i="27"/>
  <c r="G7" i="27"/>
  <c r="H7" i="27"/>
  <c r="I7" i="27"/>
  <c r="J7" i="27"/>
  <c r="K7" i="27"/>
  <c r="L7" i="27"/>
  <c r="A8" i="27"/>
  <c r="B8" i="27"/>
  <c r="C8" i="27"/>
  <c r="D8" i="27"/>
  <c r="E8" i="27"/>
  <c r="F8" i="27"/>
  <c r="G8" i="27"/>
  <c r="H8" i="27"/>
  <c r="I8" i="27"/>
  <c r="J8" i="27"/>
  <c r="K8" i="27"/>
  <c r="L8" i="27"/>
  <c r="A9" i="27"/>
  <c r="B9" i="27"/>
  <c r="C9" i="27"/>
  <c r="D9" i="27"/>
  <c r="E9" i="27"/>
  <c r="F9" i="27"/>
  <c r="G9" i="27"/>
  <c r="H9" i="27"/>
  <c r="I9" i="27"/>
  <c r="J9" i="27"/>
  <c r="K9" i="27"/>
  <c r="L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A25" i="27"/>
  <c r="B25" i="27"/>
  <c r="C25" i="27"/>
  <c r="D25" i="27"/>
  <c r="E25" i="27"/>
  <c r="F25" i="27"/>
  <c r="G25" i="27"/>
  <c r="H25" i="27"/>
  <c r="I25" i="27"/>
  <c r="J25" i="27"/>
  <c r="K25" i="27"/>
  <c r="L25" i="27"/>
  <c r="A26" i="27"/>
  <c r="B26" i="27"/>
  <c r="C26" i="27"/>
  <c r="D26" i="27"/>
  <c r="E26" i="27"/>
  <c r="F26" i="27"/>
  <c r="G26" i="27"/>
  <c r="H26" i="27"/>
  <c r="I26" i="27"/>
  <c r="J26" i="27"/>
  <c r="K26" i="27"/>
  <c r="L26" i="27"/>
  <c r="A27" i="27"/>
  <c r="B27" i="27"/>
  <c r="C27" i="27"/>
  <c r="D27" i="27"/>
  <c r="E27" i="27"/>
  <c r="F27" i="27"/>
  <c r="G27" i="27"/>
  <c r="H27" i="27"/>
  <c r="I27" i="27"/>
  <c r="J27" i="27"/>
  <c r="K27" i="27"/>
  <c r="L27" i="27"/>
  <c r="A28" i="27"/>
  <c r="B28" i="27"/>
  <c r="C28" i="27"/>
  <c r="D28" i="27"/>
  <c r="E28" i="27"/>
  <c r="F28" i="27"/>
  <c r="G28" i="27"/>
  <c r="H28" i="27"/>
  <c r="I28" i="27"/>
  <c r="J28" i="27"/>
  <c r="K28" i="27"/>
  <c r="L28" i="27"/>
  <c r="A29" i="27"/>
  <c r="B29" i="27"/>
  <c r="C29" i="27"/>
  <c r="D29" i="27"/>
  <c r="E29" i="27"/>
  <c r="F29" i="27"/>
  <c r="G29" i="27"/>
  <c r="H29" i="27"/>
  <c r="I29" i="27"/>
  <c r="J29" i="27"/>
  <c r="K29" i="27"/>
  <c r="L29" i="27"/>
  <c r="A30" i="27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3" i="20"/>
  <c r="B7" i="20"/>
  <c r="D7" i="20"/>
  <c r="B8" i="20"/>
  <c r="D8" i="20"/>
  <c r="B9" i="20"/>
  <c r="D9" i="20"/>
  <c r="B10" i="20"/>
  <c r="D10" i="20"/>
  <c r="B11" i="20"/>
  <c r="D11" i="20"/>
  <c r="B12" i="20"/>
  <c r="D12" i="20"/>
  <c r="B13" i="20"/>
  <c r="D13" i="20"/>
  <c r="B14" i="20"/>
  <c r="D14" i="20"/>
  <c r="B15" i="20"/>
  <c r="D15" i="20"/>
  <c r="B16" i="20"/>
  <c r="D16" i="20"/>
  <c r="B17" i="20"/>
  <c r="D17" i="20"/>
  <c r="B18" i="20"/>
  <c r="D18" i="20"/>
  <c r="B19" i="20"/>
  <c r="D19" i="20"/>
  <c r="B20" i="20"/>
  <c r="D20" i="20"/>
  <c r="B21" i="20"/>
  <c r="D21" i="20"/>
  <c r="B22" i="20"/>
  <c r="D22" i="20"/>
  <c r="B23" i="20"/>
  <c r="D23" i="20"/>
  <c r="B24" i="20"/>
  <c r="D24" i="20"/>
  <c r="B25" i="20"/>
  <c r="D25" i="20"/>
  <c r="B26" i="20"/>
  <c r="D26" i="20"/>
  <c r="B27" i="20"/>
  <c r="D27" i="20"/>
  <c r="B28" i="20"/>
  <c r="D28" i="20"/>
  <c r="B29" i="20"/>
  <c r="D29" i="20"/>
  <c r="B30" i="20"/>
  <c r="D30" i="20"/>
  <c r="B31" i="20"/>
  <c r="D31" i="20"/>
  <c r="B32" i="20"/>
  <c r="D32" i="20"/>
  <c r="B33" i="20"/>
  <c r="D33" i="20"/>
  <c r="B34" i="20"/>
  <c r="D34" i="20"/>
  <c r="B35" i="20"/>
  <c r="D35" i="20"/>
  <c r="B36" i="20"/>
  <c r="D36" i="20"/>
  <c r="B37" i="20"/>
  <c r="D37" i="20"/>
  <c r="B38" i="20"/>
  <c r="D38" i="20"/>
  <c r="B39" i="20"/>
  <c r="D39" i="20"/>
  <c r="B40" i="20"/>
  <c r="D40" i="20"/>
  <c r="B41" i="20"/>
  <c r="D41" i="20"/>
  <c r="B42" i="20"/>
  <c r="D42" i="20"/>
  <c r="B43" i="20"/>
  <c r="D43" i="20"/>
  <c r="B44" i="20"/>
  <c r="D44" i="20"/>
  <c r="B45" i="20"/>
  <c r="D45" i="20"/>
  <c r="B46" i="20"/>
  <c r="D46" i="20"/>
  <c r="B47" i="20"/>
  <c r="D47" i="20"/>
  <c r="B48" i="20"/>
  <c r="D48" i="20"/>
  <c r="B49" i="20"/>
  <c r="D49" i="20"/>
  <c r="B50" i="20"/>
  <c r="D50" i="20"/>
  <c r="B51" i="20"/>
  <c r="D51" i="20"/>
  <c r="B52" i="20"/>
  <c r="D52" i="20"/>
  <c r="B53" i="20"/>
  <c r="D53" i="20"/>
  <c r="B54" i="20"/>
  <c r="D54" i="20"/>
  <c r="B55" i="20"/>
  <c r="D55" i="20"/>
  <c r="B56" i="20"/>
  <c r="D56" i="20"/>
  <c r="B57" i="20"/>
  <c r="D57" i="20"/>
  <c r="B58" i="20"/>
  <c r="D58" i="20"/>
  <c r="B59" i="20"/>
  <c r="D59" i="20"/>
  <c r="B60" i="20"/>
  <c r="D60" i="20"/>
  <c r="B61" i="20"/>
  <c r="D61" i="20"/>
  <c r="B62" i="20"/>
  <c r="D62" i="20"/>
  <c r="B63" i="20"/>
  <c r="D63" i="20"/>
  <c r="B64" i="20"/>
  <c r="D64" i="20"/>
  <c r="B65" i="20"/>
  <c r="D65" i="20"/>
  <c r="B66" i="20"/>
  <c r="D66" i="20"/>
  <c r="B67" i="20"/>
  <c r="D67" i="20"/>
  <c r="B68" i="20"/>
  <c r="D68" i="20"/>
  <c r="B69" i="20"/>
  <c r="D69" i="20"/>
  <c r="B70" i="20"/>
  <c r="D70" i="20"/>
  <c r="B71" i="20"/>
  <c r="D71" i="20"/>
  <c r="B72" i="20"/>
  <c r="D72" i="20"/>
  <c r="B73" i="20"/>
  <c r="D73" i="20"/>
  <c r="B74" i="20"/>
  <c r="D74" i="20"/>
  <c r="B75" i="20"/>
  <c r="D75" i="20"/>
  <c r="B76" i="20"/>
  <c r="D76" i="20"/>
  <c r="B77" i="20"/>
  <c r="D77" i="20"/>
  <c r="B78" i="20"/>
  <c r="D78" i="20"/>
  <c r="B79" i="20"/>
  <c r="D79" i="20"/>
  <c r="B80" i="20"/>
  <c r="D80" i="20"/>
  <c r="B81" i="20"/>
  <c r="D81" i="20"/>
  <c r="B82" i="20"/>
  <c r="D82" i="20"/>
  <c r="B83" i="20"/>
  <c r="D83" i="20"/>
  <c r="B84" i="20"/>
  <c r="D84" i="20"/>
  <c r="B85" i="20"/>
  <c r="D85" i="20"/>
  <c r="B86" i="20"/>
  <c r="D86" i="20"/>
  <c r="B87" i="20"/>
  <c r="D87" i="20"/>
  <c r="B88" i="20"/>
  <c r="D88" i="20"/>
  <c r="B89" i="20"/>
  <c r="D89" i="20"/>
  <c r="B90" i="20"/>
  <c r="D90" i="20"/>
  <c r="B91" i="20"/>
  <c r="D91" i="20"/>
  <c r="B92" i="20"/>
  <c r="D92" i="20"/>
  <c r="B93" i="20"/>
  <c r="D93" i="20"/>
  <c r="B94" i="20"/>
  <c r="D94" i="20"/>
  <c r="B95" i="20"/>
  <c r="D95" i="20"/>
  <c r="B96" i="20"/>
  <c r="D96" i="20"/>
  <c r="B97" i="20"/>
  <c r="D97" i="20"/>
  <c r="B98" i="20"/>
  <c r="D98" i="20"/>
  <c r="B99" i="20"/>
  <c r="D99" i="20"/>
  <c r="B100" i="20"/>
  <c r="D100" i="20"/>
  <c r="B101" i="20"/>
  <c r="D101" i="20"/>
  <c r="B102" i="20"/>
  <c r="D102" i="20"/>
  <c r="B103" i="20"/>
  <c r="D103" i="20"/>
  <c r="B104" i="20"/>
  <c r="D104" i="20"/>
  <c r="B105" i="20"/>
  <c r="D105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Q3" i="32"/>
  <c r="AR3" i="32"/>
  <c r="AS3" i="32"/>
  <c r="AT3" i="32"/>
  <c r="AU3" i="32"/>
  <c r="AV3" i="32"/>
  <c r="AW3" i="32"/>
  <c r="AX3" i="32"/>
  <c r="AY3" i="32"/>
  <c r="AZ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K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J10" i="15"/>
  <c r="L10" i="15"/>
  <c r="M10" i="15"/>
  <c r="N10" i="15"/>
  <c r="O10" i="15"/>
  <c r="P10" i="15"/>
  <c r="Q10" i="15"/>
  <c r="S10" i="15"/>
  <c r="T10" i="15"/>
  <c r="U10" i="15"/>
  <c r="V10" i="15"/>
  <c r="X10" i="15"/>
  <c r="Y10" i="15"/>
  <c r="AA10" i="15"/>
  <c r="AB10" i="15"/>
  <c r="AC10" i="15"/>
  <c r="AD10" i="15"/>
  <c r="AE10" i="15"/>
  <c r="AG10" i="15"/>
  <c r="AH10" i="15"/>
  <c r="AI10" i="15"/>
  <c r="AJ10" i="15"/>
  <c r="AK10" i="15"/>
  <c r="AM10" i="15"/>
  <c r="AN10" i="15"/>
  <c r="AO10" i="15"/>
  <c r="AP10" i="15"/>
  <c r="AQ10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J17" i="15"/>
  <c r="L17" i="15"/>
  <c r="M17" i="15"/>
  <c r="N17" i="15"/>
  <c r="O17" i="15"/>
  <c r="P17" i="15"/>
  <c r="Q17" i="15"/>
  <c r="S17" i="15"/>
  <c r="T17" i="15"/>
  <c r="U17" i="15"/>
  <c r="V17" i="15"/>
  <c r="X17" i="15"/>
  <c r="Y17" i="15"/>
  <c r="AA17" i="15"/>
  <c r="AB17" i="15"/>
  <c r="AC17" i="15"/>
  <c r="AD17" i="15"/>
  <c r="AE17" i="15"/>
  <c r="AG17" i="15"/>
  <c r="AH17" i="15"/>
  <c r="AI17" i="15"/>
  <c r="AJ17" i="15"/>
  <c r="AK17" i="15"/>
  <c r="AM17" i="15"/>
  <c r="AN17" i="15"/>
  <c r="AO17" i="15"/>
  <c r="AP17" i="15"/>
  <c r="AQ17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J21" i="15"/>
  <c r="L21" i="15"/>
  <c r="M21" i="15"/>
  <c r="N21" i="15"/>
  <c r="O21" i="15"/>
  <c r="P21" i="15"/>
  <c r="Q21" i="15"/>
  <c r="S21" i="15"/>
  <c r="T21" i="15"/>
  <c r="U21" i="15"/>
  <c r="V21" i="15"/>
  <c r="X21" i="15"/>
  <c r="Y21" i="15"/>
  <c r="AA21" i="15"/>
  <c r="AB21" i="15"/>
  <c r="AC21" i="15"/>
  <c r="AD21" i="15"/>
  <c r="AE21" i="15"/>
  <c r="AG21" i="15"/>
  <c r="AH21" i="15"/>
  <c r="AI21" i="15"/>
  <c r="AJ21" i="15"/>
  <c r="AK21" i="15"/>
  <c r="AM21" i="15"/>
  <c r="AN21" i="15"/>
  <c r="AO21" i="15"/>
  <c r="AP21" i="15"/>
  <c r="AQ21" i="15"/>
  <c r="J22" i="15"/>
  <c r="L22" i="15"/>
  <c r="M22" i="15"/>
  <c r="N22" i="15"/>
  <c r="O22" i="15"/>
  <c r="P22" i="15"/>
  <c r="Q22" i="15"/>
  <c r="S22" i="15"/>
  <c r="T22" i="15"/>
  <c r="U22" i="15"/>
  <c r="V22" i="15"/>
  <c r="X22" i="15"/>
  <c r="Y22" i="15"/>
  <c r="AA22" i="15"/>
  <c r="AB22" i="15"/>
  <c r="AC22" i="15"/>
  <c r="AD22" i="15"/>
  <c r="AE22" i="15"/>
  <c r="AG22" i="15"/>
  <c r="AH22" i="15"/>
  <c r="AI22" i="15"/>
  <c r="AJ22" i="15"/>
  <c r="AK22" i="15"/>
  <c r="AM22" i="15"/>
  <c r="AN22" i="15"/>
  <c r="AO22" i="15"/>
  <c r="AP22" i="15"/>
  <c r="AQ22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J26" i="15"/>
  <c r="L26" i="15"/>
  <c r="M26" i="15"/>
  <c r="N26" i="15"/>
  <c r="O26" i="15"/>
  <c r="P26" i="15"/>
  <c r="Q26" i="15"/>
  <c r="S26" i="15"/>
  <c r="T26" i="15"/>
  <c r="U26" i="15"/>
  <c r="V26" i="15"/>
  <c r="X26" i="15"/>
  <c r="Y26" i="15"/>
  <c r="AA26" i="15"/>
  <c r="AB26" i="15"/>
  <c r="AC26" i="15"/>
  <c r="AD26" i="15"/>
  <c r="AE26" i="15"/>
  <c r="AG26" i="15"/>
  <c r="AH26" i="15"/>
  <c r="AI26" i="15"/>
  <c r="AJ26" i="15"/>
  <c r="AK26" i="15"/>
  <c r="AM26" i="15"/>
  <c r="AN26" i="15"/>
  <c r="AO26" i="15"/>
  <c r="AP26" i="15"/>
  <c r="AQ26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J32" i="15"/>
  <c r="L32" i="15"/>
  <c r="M32" i="15"/>
  <c r="N32" i="15"/>
  <c r="O32" i="15"/>
  <c r="P32" i="15"/>
  <c r="Q32" i="15"/>
  <c r="S32" i="15"/>
  <c r="T32" i="15"/>
  <c r="U32" i="15"/>
  <c r="V32" i="15"/>
  <c r="X32" i="15"/>
  <c r="Y32" i="15"/>
  <c r="AA32" i="15"/>
  <c r="AB32" i="15"/>
  <c r="AC32" i="15"/>
  <c r="AD32" i="15"/>
  <c r="AE32" i="15"/>
  <c r="AG32" i="15"/>
  <c r="AH32" i="15"/>
  <c r="AI32" i="15"/>
  <c r="AJ32" i="15"/>
  <c r="AK32" i="15"/>
  <c r="AM32" i="15"/>
  <c r="AN32" i="15"/>
  <c r="AO32" i="15"/>
  <c r="AP32" i="15"/>
  <c r="AQ32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B35" i="15"/>
  <c r="M2" i="14"/>
  <c r="N2" i="14"/>
  <c r="B3" i="14"/>
  <c r="C3" i="14"/>
  <c r="D3" i="14"/>
  <c r="E3" i="14"/>
  <c r="AD3" i="14"/>
  <c r="AE3" i="14"/>
  <c r="AF3" i="14"/>
  <c r="AG3" i="14"/>
  <c r="AH3" i="14"/>
  <c r="AI3" i="14"/>
  <c r="AJ3" i="14"/>
  <c r="AK3" i="14"/>
  <c r="AX3" i="14"/>
  <c r="AY3" i="14"/>
  <c r="AZ3" i="14"/>
  <c r="BA3" i="14"/>
  <c r="BB3" i="14"/>
  <c r="BC3" i="14"/>
  <c r="BD3" i="14"/>
  <c r="BE3" i="14"/>
  <c r="B4" i="14"/>
  <c r="C4" i="14"/>
  <c r="D4" i="14"/>
  <c r="E4" i="14"/>
  <c r="N4" i="14"/>
  <c r="AD4" i="14"/>
  <c r="AE4" i="14"/>
  <c r="AF4" i="14"/>
  <c r="AG4" i="14"/>
  <c r="AH4" i="14"/>
  <c r="AI4" i="14"/>
  <c r="AJ4" i="14"/>
  <c r="AK4" i="14"/>
  <c r="AX4" i="14"/>
  <c r="AY4" i="14"/>
  <c r="AZ4" i="14"/>
  <c r="BA4" i="14"/>
  <c r="BB4" i="14"/>
  <c r="BC4" i="14"/>
  <c r="BD4" i="14"/>
  <c r="BE4" i="14"/>
  <c r="B5" i="14"/>
  <c r="C5" i="14"/>
  <c r="D5" i="14"/>
  <c r="E5" i="14"/>
  <c r="AD5" i="14"/>
  <c r="AE5" i="14"/>
  <c r="AF5" i="14"/>
  <c r="AG5" i="14"/>
  <c r="AH5" i="14"/>
  <c r="AI5" i="14"/>
  <c r="AJ5" i="14"/>
  <c r="AK5" i="14"/>
  <c r="AX5" i="14"/>
  <c r="AY5" i="14"/>
  <c r="AZ5" i="14"/>
  <c r="BA5" i="14"/>
  <c r="BB5" i="14"/>
  <c r="BC5" i="14"/>
  <c r="BD5" i="14"/>
  <c r="BE5" i="14"/>
  <c r="B6" i="14"/>
  <c r="C6" i="14"/>
  <c r="D6" i="14"/>
  <c r="E6" i="14"/>
  <c r="AD6" i="14"/>
  <c r="AE6" i="14"/>
  <c r="AF6" i="14"/>
  <c r="AG6" i="14"/>
  <c r="AH6" i="14"/>
  <c r="AI6" i="14"/>
  <c r="AJ6" i="14"/>
  <c r="AK6" i="14"/>
  <c r="AX6" i="14"/>
  <c r="AY6" i="14"/>
  <c r="AZ6" i="14"/>
  <c r="BA6" i="14"/>
  <c r="BB6" i="14"/>
  <c r="BC6" i="14"/>
  <c r="BD6" i="14"/>
  <c r="BE6" i="14"/>
  <c r="B7" i="14"/>
  <c r="C7" i="14"/>
  <c r="D7" i="14"/>
  <c r="B8" i="14"/>
  <c r="B10" i="14"/>
  <c r="C10" i="14"/>
  <c r="D10" i="14"/>
  <c r="E10" i="14"/>
  <c r="G10" i="14"/>
  <c r="H10" i="14"/>
  <c r="I10" i="14"/>
  <c r="J10" i="14"/>
  <c r="L10" i="14"/>
  <c r="M10" i="14"/>
  <c r="N10" i="14"/>
  <c r="O10" i="14"/>
  <c r="Q10" i="14"/>
  <c r="R10" i="14"/>
  <c r="S10" i="14"/>
  <c r="T10" i="14"/>
  <c r="V10" i="14"/>
  <c r="W10" i="14"/>
  <c r="X10" i="14"/>
  <c r="Y10" i="14"/>
  <c r="Z10" i="14"/>
  <c r="AA10" i="14"/>
  <c r="AC10" i="14"/>
  <c r="AD10" i="14"/>
  <c r="AE10" i="14"/>
  <c r="AF10" i="14"/>
  <c r="AG10" i="14"/>
  <c r="AH10" i="14"/>
  <c r="AI10" i="14"/>
  <c r="AJ10" i="14"/>
  <c r="AK10" i="14"/>
  <c r="AL10" i="14"/>
  <c r="AO10" i="14"/>
  <c r="AP10" i="14"/>
  <c r="AQ10" i="14"/>
  <c r="AR10" i="14"/>
  <c r="AS10" i="14"/>
  <c r="AT10" i="14"/>
  <c r="AU10" i="14"/>
  <c r="AW10" i="14"/>
  <c r="AX10" i="14"/>
  <c r="AY10" i="14"/>
  <c r="AZ10" i="14"/>
  <c r="BA10" i="14"/>
  <c r="BB10" i="14"/>
  <c r="BC10" i="14"/>
  <c r="BD10" i="14"/>
  <c r="BE10" i="14"/>
  <c r="BF10" i="14"/>
  <c r="BH10" i="14"/>
  <c r="BI10" i="14"/>
  <c r="BJ10" i="14"/>
  <c r="B11" i="14"/>
  <c r="C11" i="14"/>
  <c r="D11" i="14"/>
  <c r="E11" i="14"/>
  <c r="G11" i="14"/>
  <c r="H11" i="14"/>
  <c r="I11" i="14"/>
  <c r="J11" i="14"/>
  <c r="L11" i="14"/>
  <c r="M11" i="14"/>
  <c r="N11" i="14"/>
  <c r="O11" i="14"/>
  <c r="Q11" i="14"/>
  <c r="R11" i="14"/>
  <c r="S11" i="14"/>
  <c r="T11" i="14"/>
  <c r="V11" i="14"/>
  <c r="W11" i="14"/>
  <c r="X11" i="14"/>
  <c r="Y11" i="14"/>
  <c r="Z11" i="14"/>
  <c r="AA11" i="14"/>
  <c r="AC11" i="14"/>
  <c r="AD11" i="14"/>
  <c r="AE11" i="14"/>
  <c r="AF11" i="14"/>
  <c r="AG11" i="14"/>
  <c r="AH11" i="14"/>
  <c r="AI11" i="14"/>
  <c r="AJ11" i="14"/>
  <c r="AK11" i="14"/>
  <c r="AL11" i="14"/>
  <c r="AO11" i="14"/>
  <c r="AP11" i="14"/>
  <c r="AQ11" i="14"/>
  <c r="AR11" i="14"/>
  <c r="AS11" i="14"/>
  <c r="AT11" i="14"/>
  <c r="AU11" i="14"/>
  <c r="AW11" i="14"/>
  <c r="AX11" i="14"/>
  <c r="AY11" i="14"/>
  <c r="AZ11" i="14"/>
  <c r="BA11" i="14"/>
  <c r="BB11" i="14"/>
  <c r="BC11" i="14"/>
  <c r="BD11" i="14"/>
  <c r="BE11" i="14"/>
  <c r="BF11" i="14"/>
  <c r="BH11" i="14"/>
  <c r="BI11" i="14"/>
  <c r="BJ11" i="14"/>
  <c r="B12" i="14"/>
  <c r="C12" i="14"/>
  <c r="D12" i="14"/>
  <c r="E12" i="14"/>
  <c r="G12" i="14"/>
  <c r="H12" i="14"/>
  <c r="I12" i="14"/>
  <c r="J12" i="14"/>
  <c r="L12" i="14"/>
  <c r="M12" i="14"/>
  <c r="N12" i="14"/>
  <c r="O12" i="14"/>
  <c r="Q12" i="14"/>
  <c r="R12" i="14"/>
  <c r="S12" i="14"/>
  <c r="T12" i="14"/>
  <c r="V12" i="14"/>
  <c r="W12" i="14"/>
  <c r="X12" i="14"/>
  <c r="Y12" i="14"/>
  <c r="Z12" i="14"/>
  <c r="AA12" i="14"/>
  <c r="AC12" i="14"/>
  <c r="AD12" i="14"/>
  <c r="AE12" i="14"/>
  <c r="AF12" i="14"/>
  <c r="AG12" i="14"/>
  <c r="AH12" i="14"/>
  <c r="AI12" i="14"/>
  <c r="AJ12" i="14"/>
  <c r="AK12" i="14"/>
  <c r="AL12" i="14"/>
  <c r="AO12" i="14"/>
  <c r="AP12" i="14"/>
  <c r="AQ12" i="14"/>
  <c r="AR12" i="14"/>
  <c r="AS12" i="14"/>
  <c r="AT12" i="14"/>
  <c r="AU12" i="14"/>
  <c r="AW12" i="14"/>
  <c r="AX12" i="14"/>
  <c r="AY12" i="14"/>
  <c r="AZ12" i="14"/>
  <c r="BA12" i="14"/>
  <c r="BB12" i="14"/>
  <c r="BC12" i="14"/>
  <c r="BD12" i="14"/>
  <c r="BE12" i="14"/>
  <c r="BF12" i="14"/>
  <c r="BH12" i="14"/>
  <c r="BI12" i="14"/>
  <c r="BJ12" i="14"/>
  <c r="B13" i="14"/>
  <c r="C13" i="14"/>
  <c r="D13" i="14"/>
  <c r="E13" i="14"/>
  <c r="G13" i="14"/>
  <c r="H13" i="14"/>
  <c r="I13" i="14"/>
  <c r="J13" i="14"/>
  <c r="L13" i="14"/>
  <c r="M13" i="14"/>
  <c r="N13" i="14"/>
  <c r="O13" i="14"/>
  <c r="Q13" i="14"/>
  <c r="R13" i="14"/>
  <c r="S13" i="14"/>
  <c r="T13" i="14"/>
  <c r="V13" i="14"/>
  <c r="W13" i="14"/>
  <c r="X13" i="14"/>
  <c r="Y13" i="14"/>
  <c r="Z13" i="14"/>
  <c r="AA13" i="14"/>
  <c r="AC13" i="14"/>
  <c r="AD13" i="14"/>
  <c r="AE13" i="14"/>
  <c r="AF13" i="14"/>
  <c r="AG13" i="14"/>
  <c r="AH13" i="14"/>
  <c r="AI13" i="14"/>
  <c r="AJ13" i="14"/>
  <c r="AK13" i="14"/>
  <c r="AL13" i="14"/>
  <c r="AO13" i="14"/>
  <c r="AP13" i="14"/>
  <c r="AQ13" i="14"/>
  <c r="AR13" i="14"/>
  <c r="AS13" i="14"/>
  <c r="AT13" i="14"/>
  <c r="AU13" i="14"/>
  <c r="AW13" i="14"/>
  <c r="AX13" i="14"/>
  <c r="AY13" i="14"/>
  <c r="AZ13" i="14"/>
  <c r="BA13" i="14"/>
  <c r="BB13" i="14"/>
  <c r="BC13" i="14"/>
  <c r="BD13" i="14"/>
  <c r="BE13" i="14"/>
  <c r="BF13" i="14"/>
  <c r="BH13" i="14"/>
  <c r="BI13" i="14"/>
  <c r="BJ13" i="14"/>
  <c r="B14" i="14"/>
  <c r="C14" i="14"/>
  <c r="D14" i="14"/>
  <c r="E14" i="14"/>
  <c r="G14" i="14"/>
  <c r="H14" i="14"/>
  <c r="I14" i="14"/>
  <c r="J14" i="14"/>
  <c r="L14" i="14"/>
  <c r="M14" i="14"/>
  <c r="N14" i="14"/>
  <c r="O14" i="14"/>
  <c r="Q14" i="14"/>
  <c r="R14" i="14"/>
  <c r="S14" i="14"/>
  <c r="T14" i="14"/>
  <c r="V14" i="14"/>
  <c r="W14" i="14"/>
  <c r="X14" i="14"/>
  <c r="Y14" i="14"/>
  <c r="Z14" i="14"/>
  <c r="AA14" i="14"/>
  <c r="AC14" i="14"/>
  <c r="AD14" i="14"/>
  <c r="AE14" i="14"/>
  <c r="AF14" i="14"/>
  <c r="AG14" i="14"/>
  <c r="AH14" i="14"/>
  <c r="AI14" i="14"/>
  <c r="AJ14" i="14"/>
  <c r="AK14" i="14"/>
  <c r="AL14" i="14"/>
  <c r="AO14" i="14"/>
  <c r="AP14" i="14"/>
  <c r="AQ14" i="14"/>
  <c r="AR14" i="14"/>
  <c r="AS14" i="14"/>
  <c r="AT14" i="14"/>
  <c r="AU14" i="14"/>
  <c r="AW14" i="14"/>
  <c r="AX14" i="14"/>
  <c r="AY14" i="14"/>
  <c r="AZ14" i="14"/>
  <c r="BA14" i="14"/>
  <c r="BB14" i="14"/>
  <c r="BC14" i="14"/>
  <c r="BD14" i="14"/>
  <c r="BE14" i="14"/>
  <c r="BF14" i="14"/>
  <c r="BH14" i="14"/>
  <c r="BI14" i="14"/>
  <c r="BJ14" i="14"/>
  <c r="B15" i="14"/>
  <c r="C15" i="14"/>
  <c r="D15" i="14"/>
  <c r="E15" i="14"/>
  <c r="G15" i="14"/>
  <c r="H15" i="14"/>
  <c r="I15" i="14"/>
  <c r="J15" i="14"/>
  <c r="L15" i="14"/>
  <c r="M15" i="14"/>
  <c r="N15" i="14"/>
  <c r="O15" i="14"/>
  <c r="Q15" i="14"/>
  <c r="R15" i="14"/>
  <c r="S15" i="14"/>
  <c r="T15" i="14"/>
  <c r="V15" i="14"/>
  <c r="W15" i="14"/>
  <c r="X15" i="14"/>
  <c r="Y15" i="14"/>
  <c r="Z15" i="14"/>
  <c r="AA15" i="14"/>
  <c r="AC15" i="14"/>
  <c r="AD15" i="14"/>
  <c r="AE15" i="14"/>
  <c r="AF15" i="14"/>
  <c r="AG15" i="14"/>
  <c r="AH15" i="14"/>
  <c r="AI15" i="14"/>
  <c r="AJ15" i="14"/>
  <c r="AK15" i="14"/>
  <c r="AL15" i="14"/>
  <c r="AO15" i="14"/>
  <c r="AP15" i="14"/>
  <c r="AQ15" i="14"/>
  <c r="AR15" i="14"/>
  <c r="AS15" i="14"/>
  <c r="AT15" i="14"/>
  <c r="AU15" i="14"/>
  <c r="AW15" i="14"/>
  <c r="AX15" i="14"/>
  <c r="AY15" i="14"/>
  <c r="AZ15" i="14"/>
  <c r="BA15" i="14"/>
  <c r="BB15" i="14"/>
  <c r="BC15" i="14"/>
  <c r="BD15" i="14"/>
  <c r="BE15" i="14"/>
  <c r="BF15" i="14"/>
  <c r="BH15" i="14"/>
  <c r="BI15" i="14"/>
  <c r="BJ15" i="14"/>
  <c r="B16" i="14"/>
  <c r="C16" i="14"/>
  <c r="D16" i="14"/>
  <c r="E16" i="14"/>
  <c r="G16" i="14"/>
  <c r="H16" i="14"/>
  <c r="I16" i="14"/>
  <c r="J16" i="14"/>
  <c r="L16" i="14"/>
  <c r="M16" i="14"/>
  <c r="N16" i="14"/>
  <c r="O16" i="14"/>
  <c r="Q16" i="14"/>
  <c r="R16" i="14"/>
  <c r="S16" i="14"/>
  <c r="T16" i="14"/>
  <c r="V16" i="14"/>
  <c r="W16" i="14"/>
  <c r="X16" i="14"/>
  <c r="Y16" i="14"/>
  <c r="Z16" i="14"/>
  <c r="AA16" i="14"/>
  <c r="AC16" i="14"/>
  <c r="AD16" i="14"/>
  <c r="AE16" i="14"/>
  <c r="AF16" i="14"/>
  <c r="AG16" i="14"/>
  <c r="AH16" i="14"/>
  <c r="AI16" i="14"/>
  <c r="AJ16" i="14"/>
  <c r="AK16" i="14"/>
  <c r="AL16" i="14"/>
  <c r="AO16" i="14"/>
  <c r="AP16" i="14"/>
  <c r="AQ16" i="14"/>
  <c r="AR16" i="14"/>
  <c r="AS16" i="14"/>
  <c r="AT16" i="14"/>
  <c r="AU16" i="14"/>
  <c r="AW16" i="14"/>
  <c r="AX16" i="14"/>
  <c r="AY16" i="14"/>
  <c r="AZ16" i="14"/>
  <c r="BA16" i="14"/>
  <c r="BB16" i="14"/>
  <c r="BC16" i="14"/>
  <c r="BD16" i="14"/>
  <c r="BE16" i="14"/>
  <c r="BF16" i="14"/>
  <c r="BH16" i="14"/>
  <c r="BI16" i="14"/>
  <c r="BJ16" i="14"/>
  <c r="B17" i="14"/>
  <c r="C17" i="14"/>
  <c r="D17" i="14"/>
  <c r="E17" i="14"/>
  <c r="G17" i="14"/>
  <c r="H17" i="14"/>
  <c r="I17" i="14"/>
  <c r="J17" i="14"/>
  <c r="L17" i="14"/>
  <c r="M17" i="14"/>
  <c r="N17" i="14"/>
  <c r="O17" i="14"/>
  <c r="Q17" i="14"/>
  <c r="R17" i="14"/>
  <c r="S17" i="14"/>
  <c r="T17" i="14"/>
  <c r="V17" i="14"/>
  <c r="W17" i="14"/>
  <c r="X17" i="14"/>
  <c r="Y17" i="14"/>
  <c r="Z17" i="14"/>
  <c r="AA17" i="14"/>
  <c r="AC17" i="14"/>
  <c r="AD17" i="14"/>
  <c r="AE17" i="14"/>
  <c r="AF17" i="14"/>
  <c r="AG17" i="14"/>
  <c r="AH17" i="14"/>
  <c r="AI17" i="14"/>
  <c r="AJ17" i="14"/>
  <c r="AK17" i="14"/>
  <c r="AL17" i="14"/>
  <c r="AO17" i="14"/>
  <c r="AP17" i="14"/>
  <c r="AQ17" i="14"/>
  <c r="AR17" i="14"/>
  <c r="AS17" i="14"/>
  <c r="AT17" i="14"/>
  <c r="AU17" i="14"/>
  <c r="AW17" i="14"/>
  <c r="AX17" i="14"/>
  <c r="AY17" i="14"/>
  <c r="AZ17" i="14"/>
  <c r="BA17" i="14"/>
  <c r="BB17" i="14"/>
  <c r="BC17" i="14"/>
  <c r="BD17" i="14"/>
  <c r="BE17" i="14"/>
  <c r="BF17" i="14"/>
  <c r="BH17" i="14"/>
  <c r="BI17" i="14"/>
  <c r="BJ17" i="14"/>
  <c r="B18" i="14"/>
  <c r="C18" i="14"/>
  <c r="D18" i="14"/>
  <c r="E18" i="14"/>
  <c r="G18" i="14"/>
  <c r="H18" i="14"/>
  <c r="I18" i="14"/>
  <c r="J18" i="14"/>
  <c r="L18" i="14"/>
  <c r="M18" i="14"/>
  <c r="N18" i="14"/>
  <c r="O18" i="14"/>
  <c r="Q18" i="14"/>
  <c r="R18" i="14"/>
  <c r="S18" i="14"/>
  <c r="T18" i="14"/>
  <c r="V18" i="14"/>
  <c r="W18" i="14"/>
  <c r="X18" i="14"/>
  <c r="Y18" i="14"/>
  <c r="Z18" i="14"/>
  <c r="AA18" i="14"/>
  <c r="AC18" i="14"/>
  <c r="AD18" i="14"/>
  <c r="AE18" i="14"/>
  <c r="AF18" i="14"/>
  <c r="AG18" i="14"/>
  <c r="AH18" i="14"/>
  <c r="AI18" i="14"/>
  <c r="AJ18" i="14"/>
  <c r="AK18" i="14"/>
  <c r="AL18" i="14"/>
  <c r="AO18" i="14"/>
  <c r="AP18" i="14"/>
  <c r="AQ18" i="14"/>
  <c r="AR18" i="14"/>
  <c r="AS18" i="14"/>
  <c r="AT18" i="14"/>
  <c r="AU18" i="14"/>
  <c r="AW18" i="14"/>
  <c r="AX18" i="14"/>
  <c r="AY18" i="14"/>
  <c r="AZ18" i="14"/>
  <c r="BA18" i="14"/>
  <c r="BB18" i="14"/>
  <c r="BC18" i="14"/>
  <c r="BD18" i="14"/>
  <c r="BE18" i="14"/>
  <c r="BF18" i="14"/>
  <c r="BH18" i="14"/>
  <c r="BI18" i="14"/>
  <c r="BJ18" i="14"/>
  <c r="B19" i="14"/>
  <c r="C19" i="14"/>
  <c r="D19" i="14"/>
  <c r="E19" i="14"/>
  <c r="G19" i="14"/>
  <c r="H19" i="14"/>
  <c r="I19" i="14"/>
  <c r="J19" i="14"/>
  <c r="L19" i="14"/>
  <c r="M19" i="14"/>
  <c r="N19" i="14"/>
  <c r="O19" i="14"/>
  <c r="Q19" i="14"/>
  <c r="R19" i="14"/>
  <c r="S19" i="14"/>
  <c r="T19" i="14"/>
  <c r="V19" i="14"/>
  <c r="W19" i="14"/>
  <c r="X19" i="14"/>
  <c r="Y19" i="14"/>
  <c r="Z19" i="14"/>
  <c r="AA19" i="14"/>
  <c r="AC19" i="14"/>
  <c r="AD19" i="14"/>
  <c r="AE19" i="14"/>
  <c r="AF19" i="14"/>
  <c r="AG19" i="14"/>
  <c r="AH19" i="14"/>
  <c r="AI19" i="14"/>
  <c r="AJ19" i="14"/>
  <c r="AK19" i="14"/>
  <c r="AL19" i="14"/>
  <c r="AO19" i="14"/>
  <c r="AP19" i="14"/>
  <c r="AQ19" i="14"/>
  <c r="AR19" i="14"/>
  <c r="AS19" i="14"/>
  <c r="AT19" i="14"/>
  <c r="AU19" i="14"/>
  <c r="AW19" i="14"/>
  <c r="AX19" i="14"/>
  <c r="AY19" i="14"/>
  <c r="AZ19" i="14"/>
  <c r="BA19" i="14"/>
  <c r="BB19" i="14"/>
  <c r="BC19" i="14"/>
  <c r="BD19" i="14"/>
  <c r="BE19" i="14"/>
  <c r="BF19" i="14"/>
  <c r="BH19" i="14"/>
  <c r="BI19" i="14"/>
  <c r="BJ19" i="14"/>
  <c r="B20" i="14"/>
  <c r="C20" i="14"/>
  <c r="D20" i="14"/>
  <c r="E20" i="14"/>
  <c r="G20" i="14"/>
  <c r="H20" i="14"/>
  <c r="I20" i="14"/>
  <c r="J20" i="14"/>
  <c r="L20" i="14"/>
  <c r="M20" i="14"/>
  <c r="N20" i="14"/>
  <c r="O20" i="14"/>
  <c r="Q20" i="14"/>
  <c r="R20" i="14"/>
  <c r="S20" i="14"/>
  <c r="T20" i="14"/>
  <c r="V20" i="14"/>
  <c r="W20" i="14"/>
  <c r="X20" i="14"/>
  <c r="Y20" i="14"/>
  <c r="Z20" i="14"/>
  <c r="AA20" i="14"/>
  <c r="AC20" i="14"/>
  <c r="AD20" i="14"/>
  <c r="AE20" i="14"/>
  <c r="AF20" i="14"/>
  <c r="AG20" i="14"/>
  <c r="AH20" i="14"/>
  <c r="AI20" i="14"/>
  <c r="AJ20" i="14"/>
  <c r="AK20" i="14"/>
  <c r="AL20" i="14"/>
  <c r="AO20" i="14"/>
  <c r="AP20" i="14"/>
  <c r="AQ20" i="14"/>
  <c r="AR20" i="14"/>
  <c r="AS20" i="14"/>
  <c r="AT20" i="14"/>
  <c r="AU20" i="14"/>
  <c r="AW20" i="14"/>
  <c r="AX20" i="14"/>
  <c r="AY20" i="14"/>
  <c r="AZ20" i="14"/>
  <c r="BA20" i="14"/>
  <c r="BB20" i="14"/>
  <c r="BC20" i="14"/>
  <c r="BD20" i="14"/>
  <c r="BE20" i="14"/>
  <c r="BF20" i="14"/>
  <c r="BH20" i="14"/>
  <c r="BI20" i="14"/>
  <c r="BJ20" i="14"/>
  <c r="B21" i="14"/>
  <c r="C21" i="14"/>
  <c r="D21" i="14"/>
  <c r="E21" i="14"/>
  <c r="G21" i="14"/>
  <c r="H21" i="14"/>
  <c r="I21" i="14"/>
  <c r="J21" i="14"/>
  <c r="L21" i="14"/>
  <c r="M21" i="14"/>
  <c r="N21" i="14"/>
  <c r="O21" i="14"/>
  <c r="Q21" i="14"/>
  <c r="R21" i="14"/>
  <c r="S21" i="14"/>
  <c r="T21" i="14"/>
  <c r="V21" i="14"/>
  <c r="W21" i="14"/>
  <c r="X21" i="14"/>
  <c r="Y21" i="14"/>
  <c r="Z21" i="14"/>
  <c r="AA21" i="14"/>
  <c r="AC21" i="14"/>
  <c r="AD21" i="14"/>
  <c r="AE21" i="14"/>
  <c r="AF21" i="14"/>
  <c r="AG21" i="14"/>
  <c r="AH21" i="14"/>
  <c r="AI21" i="14"/>
  <c r="AJ21" i="14"/>
  <c r="AK21" i="14"/>
  <c r="AL21" i="14"/>
  <c r="AO21" i="14"/>
  <c r="AP21" i="14"/>
  <c r="AQ21" i="14"/>
  <c r="AR21" i="14"/>
  <c r="AS21" i="14"/>
  <c r="AT21" i="14"/>
  <c r="AU21" i="14"/>
  <c r="AW21" i="14"/>
  <c r="AX21" i="14"/>
  <c r="AY21" i="14"/>
  <c r="AZ21" i="14"/>
  <c r="BA21" i="14"/>
  <c r="BB21" i="14"/>
  <c r="BC21" i="14"/>
  <c r="BD21" i="14"/>
  <c r="BE21" i="14"/>
  <c r="BF21" i="14"/>
  <c r="BH21" i="14"/>
  <c r="BI21" i="14"/>
  <c r="BJ21" i="14"/>
  <c r="B22" i="14"/>
  <c r="C22" i="14"/>
  <c r="D22" i="14"/>
  <c r="E22" i="14"/>
  <c r="G22" i="14"/>
  <c r="H22" i="14"/>
  <c r="I22" i="14"/>
  <c r="J22" i="14"/>
  <c r="L22" i="14"/>
  <c r="M22" i="14"/>
  <c r="N22" i="14"/>
  <c r="O22" i="14"/>
  <c r="Q22" i="14"/>
  <c r="R22" i="14"/>
  <c r="S22" i="14"/>
  <c r="T22" i="14"/>
  <c r="V22" i="14"/>
  <c r="W22" i="14"/>
  <c r="X22" i="14"/>
  <c r="Y22" i="14"/>
  <c r="Z22" i="14"/>
  <c r="AA22" i="14"/>
  <c r="AC22" i="14"/>
  <c r="AD22" i="14"/>
  <c r="AE22" i="14"/>
  <c r="AF22" i="14"/>
  <c r="AG22" i="14"/>
  <c r="AH22" i="14"/>
  <c r="AI22" i="14"/>
  <c r="AJ22" i="14"/>
  <c r="AK22" i="14"/>
  <c r="AL22" i="14"/>
  <c r="AO22" i="14"/>
  <c r="AP22" i="14"/>
  <c r="AQ22" i="14"/>
  <c r="AR22" i="14"/>
  <c r="AS22" i="14"/>
  <c r="AT22" i="14"/>
  <c r="AU22" i="14"/>
  <c r="AW22" i="14"/>
  <c r="AX22" i="14"/>
  <c r="AY22" i="14"/>
  <c r="AZ22" i="14"/>
  <c r="BA22" i="14"/>
  <c r="BB22" i="14"/>
  <c r="BC22" i="14"/>
  <c r="BD22" i="14"/>
  <c r="BE22" i="14"/>
  <c r="BF22" i="14"/>
  <c r="BH22" i="14"/>
  <c r="BI22" i="14"/>
  <c r="BJ22" i="14"/>
  <c r="B23" i="14"/>
  <c r="C23" i="14"/>
  <c r="D23" i="14"/>
  <c r="E23" i="14"/>
  <c r="G23" i="14"/>
  <c r="H23" i="14"/>
  <c r="I23" i="14"/>
  <c r="J23" i="14"/>
  <c r="L23" i="14"/>
  <c r="M23" i="14"/>
  <c r="N23" i="14"/>
  <c r="O23" i="14"/>
  <c r="Q23" i="14"/>
  <c r="R23" i="14"/>
  <c r="S23" i="14"/>
  <c r="T23" i="14"/>
  <c r="V23" i="14"/>
  <c r="W23" i="14"/>
  <c r="X23" i="14"/>
  <c r="Y23" i="14"/>
  <c r="Z23" i="14"/>
  <c r="AA23" i="14"/>
  <c r="AC23" i="14"/>
  <c r="AD23" i="14"/>
  <c r="AE23" i="14"/>
  <c r="AF23" i="14"/>
  <c r="AG23" i="14"/>
  <c r="AH23" i="14"/>
  <c r="AI23" i="14"/>
  <c r="AJ23" i="14"/>
  <c r="AK23" i="14"/>
  <c r="AL23" i="14"/>
  <c r="AO23" i="14"/>
  <c r="AP23" i="14"/>
  <c r="AQ23" i="14"/>
  <c r="AR23" i="14"/>
  <c r="AS23" i="14"/>
  <c r="AT23" i="14"/>
  <c r="AU23" i="14"/>
  <c r="AW23" i="14"/>
  <c r="AX23" i="14"/>
  <c r="AY23" i="14"/>
  <c r="AZ23" i="14"/>
  <c r="BA23" i="14"/>
  <c r="BB23" i="14"/>
  <c r="BC23" i="14"/>
  <c r="BD23" i="14"/>
  <c r="BE23" i="14"/>
  <c r="BF23" i="14"/>
  <c r="BH23" i="14"/>
  <c r="BI23" i="14"/>
  <c r="BJ23" i="14"/>
  <c r="B24" i="14"/>
  <c r="C24" i="14"/>
  <c r="D24" i="14"/>
  <c r="E24" i="14"/>
  <c r="G24" i="14"/>
  <c r="H24" i="14"/>
  <c r="I24" i="14"/>
  <c r="J24" i="14"/>
  <c r="L24" i="14"/>
  <c r="M24" i="14"/>
  <c r="N24" i="14"/>
  <c r="O24" i="14"/>
  <c r="Q24" i="14"/>
  <c r="R24" i="14"/>
  <c r="S24" i="14"/>
  <c r="T24" i="14"/>
  <c r="V24" i="14"/>
  <c r="W24" i="14"/>
  <c r="X24" i="14"/>
  <c r="Y24" i="14"/>
  <c r="Z24" i="14"/>
  <c r="AA24" i="14"/>
  <c r="AC24" i="14"/>
  <c r="AD24" i="14"/>
  <c r="AE24" i="14"/>
  <c r="AF24" i="14"/>
  <c r="AG24" i="14"/>
  <c r="AH24" i="14"/>
  <c r="AI24" i="14"/>
  <c r="AJ24" i="14"/>
  <c r="AK24" i="14"/>
  <c r="AL24" i="14"/>
  <c r="AO24" i="14"/>
  <c r="AP24" i="14"/>
  <c r="AQ24" i="14"/>
  <c r="AR24" i="14"/>
  <c r="AS24" i="14"/>
  <c r="AT24" i="14"/>
  <c r="AU24" i="14"/>
  <c r="AW24" i="14"/>
  <c r="AX24" i="14"/>
  <c r="AY24" i="14"/>
  <c r="AZ24" i="14"/>
  <c r="BA24" i="14"/>
  <c r="BB24" i="14"/>
  <c r="BC24" i="14"/>
  <c r="BD24" i="14"/>
  <c r="BE24" i="14"/>
  <c r="BF24" i="14"/>
  <c r="BH24" i="14"/>
  <c r="BI24" i="14"/>
  <c r="BJ24" i="14"/>
  <c r="B25" i="14"/>
  <c r="C25" i="14"/>
  <c r="D25" i="14"/>
  <c r="E25" i="14"/>
  <c r="G25" i="14"/>
  <c r="H25" i="14"/>
  <c r="I25" i="14"/>
  <c r="J25" i="14"/>
  <c r="L25" i="14"/>
  <c r="M25" i="14"/>
  <c r="N25" i="14"/>
  <c r="O25" i="14"/>
  <c r="Q25" i="14"/>
  <c r="R25" i="14"/>
  <c r="S25" i="14"/>
  <c r="T25" i="14"/>
  <c r="V25" i="14"/>
  <c r="W25" i="14"/>
  <c r="X25" i="14"/>
  <c r="Y25" i="14"/>
  <c r="Z25" i="14"/>
  <c r="AA25" i="14"/>
  <c r="AC25" i="14"/>
  <c r="AD25" i="14"/>
  <c r="AE25" i="14"/>
  <c r="AF25" i="14"/>
  <c r="AG25" i="14"/>
  <c r="AH25" i="14"/>
  <c r="AI25" i="14"/>
  <c r="AJ25" i="14"/>
  <c r="AK25" i="14"/>
  <c r="AL25" i="14"/>
  <c r="AO25" i="14"/>
  <c r="AP25" i="14"/>
  <c r="AQ25" i="14"/>
  <c r="AR25" i="14"/>
  <c r="AS25" i="14"/>
  <c r="AT25" i="14"/>
  <c r="AU25" i="14"/>
  <c r="AW25" i="14"/>
  <c r="AX25" i="14"/>
  <c r="AY25" i="14"/>
  <c r="AZ25" i="14"/>
  <c r="BA25" i="14"/>
  <c r="BB25" i="14"/>
  <c r="BC25" i="14"/>
  <c r="BD25" i="14"/>
  <c r="BE25" i="14"/>
  <c r="BF25" i="14"/>
  <c r="BH25" i="14"/>
  <c r="BI25" i="14"/>
  <c r="BJ25" i="14"/>
  <c r="B26" i="14"/>
  <c r="C26" i="14"/>
  <c r="D26" i="14"/>
  <c r="E26" i="14"/>
  <c r="G26" i="14"/>
  <c r="H26" i="14"/>
  <c r="I26" i="14"/>
  <c r="J26" i="14"/>
  <c r="L26" i="14"/>
  <c r="M26" i="14"/>
  <c r="N26" i="14"/>
  <c r="O26" i="14"/>
  <c r="Q26" i="14"/>
  <c r="R26" i="14"/>
  <c r="S26" i="14"/>
  <c r="T26" i="14"/>
  <c r="V26" i="14"/>
  <c r="W26" i="14"/>
  <c r="X26" i="14"/>
  <c r="Y26" i="14"/>
  <c r="Z26" i="14"/>
  <c r="AA26" i="14"/>
  <c r="AC26" i="14"/>
  <c r="AD26" i="14"/>
  <c r="AE26" i="14"/>
  <c r="AF26" i="14"/>
  <c r="AG26" i="14"/>
  <c r="AH26" i="14"/>
  <c r="AI26" i="14"/>
  <c r="AJ26" i="14"/>
  <c r="AK26" i="14"/>
  <c r="AL26" i="14"/>
  <c r="AO26" i="14"/>
  <c r="AP26" i="14"/>
  <c r="AQ26" i="14"/>
  <c r="AR26" i="14"/>
  <c r="AS26" i="14"/>
  <c r="AT26" i="14"/>
  <c r="AU26" i="14"/>
  <c r="AW26" i="14"/>
  <c r="AX26" i="14"/>
  <c r="AY26" i="14"/>
  <c r="AZ26" i="14"/>
  <c r="BA26" i="14"/>
  <c r="BB26" i="14"/>
  <c r="BC26" i="14"/>
  <c r="BD26" i="14"/>
  <c r="BE26" i="14"/>
  <c r="BF26" i="14"/>
  <c r="BH26" i="14"/>
  <c r="BI26" i="14"/>
  <c r="BJ26" i="14"/>
  <c r="B27" i="14"/>
  <c r="C27" i="14"/>
  <c r="D27" i="14"/>
  <c r="E27" i="14"/>
  <c r="G27" i="14"/>
  <c r="H27" i="14"/>
  <c r="I27" i="14"/>
  <c r="J27" i="14"/>
  <c r="L27" i="14"/>
  <c r="M27" i="14"/>
  <c r="N27" i="14"/>
  <c r="O27" i="14"/>
  <c r="Q27" i="14"/>
  <c r="R27" i="14"/>
  <c r="S27" i="14"/>
  <c r="T27" i="14"/>
  <c r="V27" i="14"/>
  <c r="W27" i="14"/>
  <c r="X27" i="14"/>
  <c r="Y27" i="14"/>
  <c r="Z27" i="14"/>
  <c r="AA27" i="14"/>
  <c r="AC27" i="14"/>
  <c r="AD27" i="14"/>
  <c r="AE27" i="14"/>
  <c r="AF27" i="14"/>
  <c r="AG27" i="14"/>
  <c r="AH27" i="14"/>
  <c r="AI27" i="14"/>
  <c r="AJ27" i="14"/>
  <c r="AK27" i="14"/>
  <c r="AL27" i="14"/>
  <c r="AO27" i="14"/>
  <c r="AP27" i="14"/>
  <c r="AQ27" i="14"/>
  <c r="AR27" i="14"/>
  <c r="AS27" i="14"/>
  <c r="AT27" i="14"/>
  <c r="AU27" i="14"/>
  <c r="AW27" i="14"/>
  <c r="AX27" i="14"/>
  <c r="AY27" i="14"/>
  <c r="AZ27" i="14"/>
  <c r="BA27" i="14"/>
  <c r="BB27" i="14"/>
  <c r="BC27" i="14"/>
  <c r="BD27" i="14"/>
  <c r="BE27" i="14"/>
  <c r="BF27" i="14"/>
  <c r="BH27" i="14"/>
  <c r="BI27" i="14"/>
  <c r="BJ27" i="14"/>
  <c r="B28" i="14"/>
  <c r="C28" i="14"/>
  <c r="D28" i="14"/>
  <c r="E28" i="14"/>
  <c r="G28" i="14"/>
  <c r="H28" i="14"/>
  <c r="I28" i="14"/>
  <c r="J28" i="14"/>
  <c r="L28" i="14"/>
  <c r="M28" i="14"/>
  <c r="N28" i="14"/>
  <c r="O28" i="14"/>
  <c r="Q28" i="14"/>
  <c r="R28" i="14"/>
  <c r="S28" i="14"/>
  <c r="T28" i="14"/>
  <c r="V28" i="14"/>
  <c r="W28" i="14"/>
  <c r="X28" i="14"/>
  <c r="Y28" i="14"/>
  <c r="Z28" i="14"/>
  <c r="AA28" i="14"/>
  <c r="AC28" i="14"/>
  <c r="AD28" i="14"/>
  <c r="AE28" i="14"/>
  <c r="AF28" i="14"/>
  <c r="AG28" i="14"/>
  <c r="AH28" i="14"/>
  <c r="AI28" i="14"/>
  <c r="AJ28" i="14"/>
  <c r="AK28" i="14"/>
  <c r="AL28" i="14"/>
  <c r="AO28" i="14"/>
  <c r="AP28" i="14"/>
  <c r="AQ28" i="14"/>
  <c r="AR28" i="14"/>
  <c r="AS28" i="14"/>
  <c r="AT28" i="14"/>
  <c r="AU28" i="14"/>
  <c r="AW28" i="14"/>
  <c r="AX28" i="14"/>
  <c r="AY28" i="14"/>
  <c r="AZ28" i="14"/>
  <c r="BA28" i="14"/>
  <c r="BB28" i="14"/>
  <c r="BC28" i="14"/>
  <c r="BD28" i="14"/>
  <c r="BE28" i="14"/>
  <c r="BF28" i="14"/>
  <c r="BH28" i="14"/>
  <c r="BI28" i="14"/>
  <c r="BJ28" i="14"/>
  <c r="B29" i="14"/>
  <c r="C29" i="14"/>
  <c r="D29" i="14"/>
  <c r="E29" i="14"/>
  <c r="G29" i="14"/>
  <c r="H29" i="14"/>
  <c r="I29" i="14"/>
  <c r="J29" i="14"/>
  <c r="L29" i="14"/>
  <c r="M29" i="14"/>
  <c r="N29" i="14"/>
  <c r="O29" i="14"/>
  <c r="Q29" i="14"/>
  <c r="R29" i="14"/>
  <c r="S29" i="14"/>
  <c r="T29" i="14"/>
  <c r="V29" i="14"/>
  <c r="W29" i="14"/>
  <c r="X29" i="14"/>
  <c r="Y29" i="14"/>
  <c r="Z29" i="14"/>
  <c r="AA29" i="14"/>
  <c r="AC29" i="14"/>
  <c r="AD29" i="14"/>
  <c r="AE29" i="14"/>
  <c r="AF29" i="14"/>
  <c r="AG29" i="14"/>
  <c r="AH29" i="14"/>
  <c r="AI29" i="14"/>
  <c r="AJ29" i="14"/>
  <c r="AK29" i="14"/>
  <c r="AL29" i="14"/>
  <c r="AO29" i="14"/>
  <c r="AP29" i="14"/>
  <c r="AQ29" i="14"/>
  <c r="AR29" i="14"/>
  <c r="AS29" i="14"/>
  <c r="AT29" i="14"/>
  <c r="AU29" i="14"/>
  <c r="AW29" i="14"/>
  <c r="AX29" i="14"/>
  <c r="AY29" i="14"/>
  <c r="AZ29" i="14"/>
  <c r="BA29" i="14"/>
  <c r="BB29" i="14"/>
  <c r="BC29" i="14"/>
  <c r="BD29" i="14"/>
  <c r="BE29" i="14"/>
  <c r="BF29" i="14"/>
  <c r="BH29" i="14"/>
  <c r="BI29" i="14"/>
  <c r="BJ29" i="14"/>
  <c r="B30" i="14"/>
  <c r="C30" i="14"/>
  <c r="D30" i="14"/>
  <c r="E30" i="14"/>
  <c r="G30" i="14"/>
  <c r="H30" i="14"/>
  <c r="I30" i="14"/>
  <c r="J30" i="14"/>
  <c r="L30" i="14"/>
  <c r="M30" i="14"/>
  <c r="N30" i="14"/>
  <c r="O30" i="14"/>
  <c r="Q30" i="14"/>
  <c r="R30" i="14"/>
  <c r="S30" i="14"/>
  <c r="T30" i="14"/>
  <c r="V30" i="14"/>
  <c r="W30" i="14"/>
  <c r="X30" i="14"/>
  <c r="Y30" i="14"/>
  <c r="Z30" i="14"/>
  <c r="AA30" i="14"/>
  <c r="AC30" i="14"/>
  <c r="AD30" i="14"/>
  <c r="AE30" i="14"/>
  <c r="AF30" i="14"/>
  <c r="AG30" i="14"/>
  <c r="AH30" i="14"/>
  <c r="AI30" i="14"/>
  <c r="AJ30" i="14"/>
  <c r="AK30" i="14"/>
  <c r="AL30" i="14"/>
  <c r="AO30" i="14"/>
  <c r="AP30" i="14"/>
  <c r="AQ30" i="14"/>
  <c r="AR30" i="14"/>
  <c r="AS30" i="14"/>
  <c r="AT30" i="14"/>
  <c r="AU30" i="14"/>
  <c r="AW30" i="14"/>
  <c r="AX30" i="14"/>
  <c r="AY30" i="14"/>
  <c r="AZ30" i="14"/>
  <c r="BA30" i="14"/>
  <c r="BB30" i="14"/>
  <c r="BC30" i="14"/>
  <c r="BD30" i="14"/>
  <c r="BE30" i="14"/>
  <c r="BF30" i="14"/>
  <c r="BH30" i="14"/>
  <c r="BI30" i="14"/>
  <c r="BJ30" i="14"/>
  <c r="B31" i="14"/>
  <c r="C31" i="14"/>
  <c r="D31" i="14"/>
  <c r="E31" i="14"/>
  <c r="G31" i="14"/>
  <c r="H31" i="14"/>
  <c r="I31" i="14"/>
  <c r="J31" i="14"/>
  <c r="L31" i="14"/>
  <c r="M31" i="14"/>
  <c r="N31" i="14"/>
  <c r="O31" i="14"/>
  <c r="Q31" i="14"/>
  <c r="R31" i="14"/>
  <c r="S31" i="14"/>
  <c r="T31" i="14"/>
  <c r="V31" i="14"/>
  <c r="W31" i="14"/>
  <c r="X31" i="14"/>
  <c r="Y31" i="14"/>
  <c r="Z31" i="14"/>
  <c r="AA31" i="14"/>
  <c r="AC31" i="14"/>
  <c r="AD31" i="14"/>
  <c r="AE31" i="14"/>
  <c r="AF31" i="14"/>
  <c r="AG31" i="14"/>
  <c r="AH31" i="14"/>
  <c r="AI31" i="14"/>
  <c r="AJ31" i="14"/>
  <c r="AK31" i="14"/>
  <c r="AL31" i="14"/>
  <c r="AO31" i="14"/>
  <c r="AP31" i="14"/>
  <c r="AQ31" i="14"/>
  <c r="AR31" i="14"/>
  <c r="AS31" i="14"/>
  <c r="AT31" i="14"/>
  <c r="AU31" i="14"/>
  <c r="AW31" i="14"/>
  <c r="AX31" i="14"/>
  <c r="AY31" i="14"/>
  <c r="AZ31" i="14"/>
  <c r="BA31" i="14"/>
  <c r="BB31" i="14"/>
  <c r="BC31" i="14"/>
  <c r="BD31" i="14"/>
  <c r="BE31" i="14"/>
  <c r="BF31" i="14"/>
  <c r="BH31" i="14"/>
  <c r="BI31" i="14"/>
  <c r="BJ31" i="14"/>
  <c r="B32" i="14"/>
  <c r="C32" i="14"/>
  <c r="D32" i="14"/>
  <c r="E32" i="14"/>
  <c r="G32" i="14"/>
  <c r="H32" i="14"/>
  <c r="I32" i="14"/>
  <c r="J32" i="14"/>
  <c r="L32" i="14"/>
  <c r="M32" i="14"/>
  <c r="N32" i="14"/>
  <c r="O32" i="14"/>
  <c r="Q32" i="14"/>
  <c r="R32" i="14"/>
  <c r="S32" i="14"/>
  <c r="T32" i="14"/>
  <c r="V32" i="14"/>
  <c r="W32" i="14"/>
  <c r="X32" i="14"/>
  <c r="Y32" i="14"/>
  <c r="Z32" i="14"/>
  <c r="AA32" i="14"/>
  <c r="AC32" i="14"/>
  <c r="AD32" i="14"/>
  <c r="AE32" i="14"/>
  <c r="AF32" i="14"/>
  <c r="AG32" i="14"/>
  <c r="AH32" i="14"/>
  <c r="AI32" i="14"/>
  <c r="AJ32" i="14"/>
  <c r="AK32" i="14"/>
  <c r="AL32" i="14"/>
  <c r="AO32" i="14"/>
  <c r="AP32" i="14"/>
  <c r="AQ32" i="14"/>
  <c r="AR32" i="14"/>
  <c r="AS32" i="14"/>
  <c r="AT32" i="14"/>
  <c r="AU32" i="14"/>
  <c r="AW32" i="14"/>
  <c r="AX32" i="14"/>
  <c r="AY32" i="14"/>
  <c r="AZ32" i="14"/>
  <c r="BA32" i="14"/>
  <c r="BB32" i="14"/>
  <c r="BC32" i="14"/>
  <c r="BD32" i="14"/>
  <c r="BE32" i="14"/>
  <c r="BF32" i="14"/>
  <c r="BH32" i="14"/>
  <c r="BI32" i="14"/>
  <c r="BJ32" i="14"/>
  <c r="B33" i="14"/>
  <c r="C33" i="14"/>
  <c r="D33" i="14"/>
  <c r="E33" i="14"/>
  <c r="G33" i="14"/>
  <c r="H33" i="14"/>
  <c r="I33" i="14"/>
  <c r="J33" i="14"/>
  <c r="L33" i="14"/>
  <c r="M33" i="14"/>
  <c r="N33" i="14"/>
  <c r="O33" i="14"/>
  <c r="Q33" i="14"/>
  <c r="R33" i="14"/>
  <c r="S33" i="14"/>
  <c r="T33" i="14"/>
  <c r="V33" i="14"/>
  <c r="W33" i="14"/>
  <c r="X33" i="14"/>
  <c r="Y33" i="14"/>
  <c r="Z33" i="14"/>
  <c r="AA33" i="14"/>
  <c r="AC33" i="14"/>
  <c r="AD33" i="14"/>
  <c r="AE33" i="14"/>
  <c r="AF33" i="14"/>
  <c r="AG33" i="14"/>
  <c r="AH33" i="14"/>
  <c r="AI33" i="14"/>
  <c r="AJ33" i="14"/>
  <c r="AK33" i="14"/>
  <c r="AL33" i="14"/>
  <c r="AO33" i="14"/>
  <c r="AP33" i="14"/>
  <c r="AQ33" i="14"/>
  <c r="AR33" i="14"/>
  <c r="AS33" i="14"/>
  <c r="AT33" i="14"/>
  <c r="AU33" i="14"/>
  <c r="AW33" i="14"/>
  <c r="AX33" i="14"/>
  <c r="AY33" i="14"/>
  <c r="AZ33" i="14"/>
  <c r="BA33" i="14"/>
  <c r="BB33" i="14"/>
  <c r="BC33" i="14"/>
  <c r="BD33" i="14"/>
  <c r="BE33" i="14"/>
  <c r="BF33" i="14"/>
  <c r="BH33" i="14"/>
  <c r="BI33" i="14"/>
  <c r="BJ33" i="14"/>
  <c r="B34" i="14"/>
  <c r="C34" i="14"/>
  <c r="D34" i="14"/>
  <c r="E34" i="14"/>
  <c r="G34" i="14"/>
  <c r="H34" i="14"/>
  <c r="I34" i="14"/>
  <c r="J34" i="14"/>
  <c r="L34" i="14"/>
  <c r="M34" i="14"/>
  <c r="N34" i="14"/>
  <c r="O34" i="14"/>
  <c r="Q34" i="14"/>
  <c r="R34" i="14"/>
  <c r="S34" i="14"/>
  <c r="T34" i="14"/>
  <c r="V34" i="14"/>
  <c r="W34" i="14"/>
  <c r="X34" i="14"/>
  <c r="Y34" i="14"/>
  <c r="Z34" i="14"/>
  <c r="AA34" i="14"/>
  <c r="AC34" i="14"/>
  <c r="AD34" i="14"/>
  <c r="AE34" i="14"/>
  <c r="AF34" i="14"/>
  <c r="AG34" i="14"/>
  <c r="AH34" i="14"/>
  <c r="AI34" i="14"/>
  <c r="AJ34" i="14"/>
  <c r="AK34" i="14"/>
  <c r="AL34" i="14"/>
  <c r="AO34" i="14"/>
  <c r="AP34" i="14"/>
  <c r="AQ34" i="14"/>
  <c r="AR34" i="14"/>
  <c r="AS34" i="14"/>
  <c r="AT34" i="14"/>
  <c r="AU34" i="14"/>
  <c r="AW34" i="14"/>
  <c r="AX34" i="14"/>
  <c r="AY34" i="14"/>
  <c r="AZ34" i="14"/>
  <c r="BA34" i="14"/>
  <c r="BB34" i="14"/>
  <c r="BC34" i="14"/>
  <c r="BD34" i="14"/>
  <c r="BE34" i="14"/>
  <c r="BF34" i="14"/>
  <c r="BH34" i="14"/>
  <c r="BI34" i="14"/>
  <c r="BJ34" i="14"/>
  <c r="B35" i="14"/>
  <c r="C35" i="14"/>
  <c r="D35" i="14"/>
  <c r="E35" i="14"/>
  <c r="G35" i="14"/>
  <c r="H35" i="14"/>
  <c r="I35" i="14"/>
  <c r="J35" i="14"/>
  <c r="L35" i="14"/>
  <c r="M35" i="14"/>
  <c r="N35" i="14"/>
  <c r="O35" i="14"/>
  <c r="Q35" i="14"/>
  <c r="R35" i="14"/>
  <c r="S35" i="14"/>
  <c r="T35" i="14"/>
  <c r="V35" i="14"/>
  <c r="W35" i="14"/>
  <c r="X35" i="14"/>
  <c r="Y35" i="14"/>
  <c r="Z35" i="14"/>
  <c r="AA35" i="14"/>
  <c r="AC35" i="14"/>
  <c r="AD35" i="14"/>
  <c r="AE35" i="14"/>
  <c r="AF35" i="14"/>
  <c r="AG35" i="14"/>
  <c r="AH35" i="14"/>
  <c r="AI35" i="14"/>
  <c r="AJ35" i="14"/>
  <c r="AK35" i="14"/>
  <c r="AL35" i="14"/>
  <c r="AO35" i="14"/>
  <c r="AP35" i="14"/>
  <c r="AQ35" i="14"/>
  <c r="AR35" i="14"/>
  <c r="AS35" i="14"/>
  <c r="AT35" i="14"/>
  <c r="AU35" i="14"/>
  <c r="AW35" i="14"/>
  <c r="AX35" i="14"/>
  <c r="AY35" i="14"/>
  <c r="AZ35" i="14"/>
  <c r="BA35" i="14"/>
  <c r="BB35" i="14"/>
  <c r="BC35" i="14"/>
  <c r="BD35" i="14"/>
  <c r="BE35" i="14"/>
  <c r="BF35" i="14"/>
  <c r="BH35" i="14"/>
  <c r="BI35" i="14"/>
  <c r="BJ35" i="14"/>
  <c r="B36" i="14"/>
  <c r="C36" i="14"/>
  <c r="D36" i="14"/>
  <c r="E36" i="14"/>
  <c r="G36" i="14"/>
  <c r="H36" i="14"/>
  <c r="I36" i="14"/>
  <c r="J36" i="14"/>
  <c r="L36" i="14"/>
  <c r="M36" i="14"/>
  <c r="N36" i="14"/>
  <c r="O36" i="14"/>
  <c r="Q36" i="14"/>
  <c r="R36" i="14"/>
  <c r="S36" i="14"/>
  <c r="T36" i="14"/>
  <c r="V36" i="14"/>
  <c r="W36" i="14"/>
  <c r="X36" i="14"/>
  <c r="Y36" i="14"/>
  <c r="Z36" i="14"/>
  <c r="AA36" i="14"/>
  <c r="AC36" i="14"/>
  <c r="AD36" i="14"/>
  <c r="AE36" i="14"/>
  <c r="AF36" i="14"/>
  <c r="AG36" i="14"/>
  <c r="AH36" i="14"/>
  <c r="AI36" i="14"/>
  <c r="AJ36" i="14"/>
  <c r="AK36" i="14"/>
  <c r="AL36" i="14"/>
  <c r="AO36" i="14"/>
  <c r="AP36" i="14"/>
  <c r="AQ36" i="14"/>
  <c r="AR36" i="14"/>
  <c r="AS36" i="14"/>
  <c r="AT36" i="14"/>
  <c r="AU36" i="14"/>
  <c r="AW36" i="14"/>
  <c r="AX36" i="14"/>
  <c r="AY36" i="14"/>
  <c r="AZ36" i="14"/>
  <c r="BA36" i="14"/>
  <c r="BB36" i="14"/>
  <c r="BC36" i="14"/>
  <c r="BD36" i="14"/>
  <c r="BE36" i="14"/>
  <c r="BF36" i="14"/>
  <c r="BH36" i="14"/>
  <c r="BI36" i="14"/>
  <c r="BJ36" i="14"/>
  <c r="B37" i="14"/>
  <c r="C37" i="14"/>
  <c r="D37" i="14"/>
  <c r="E37" i="14"/>
  <c r="G37" i="14"/>
  <c r="H37" i="14"/>
  <c r="I37" i="14"/>
  <c r="J37" i="14"/>
  <c r="L37" i="14"/>
  <c r="M37" i="14"/>
  <c r="N37" i="14"/>
  <c r="O37" i="14"/>
  <c r="Q37" i="14"/>
  <c r="R37" i="14"/>
  <c r="S37" i="14"/>
  <c r="T37" i="14"/>
  <c r="V37" i="14"/>
  <c r="W37" i="14"/>
  <c r="X37" i="14"/>
  <c r="Y37" i="14"/>
  <c r="Z37" i="14"/>
  <c r="AA37" i="14"/>
  <c r="AC37" i="14"/>
  <c r="AD37" i="14"/>
  <c r="AE37" i="14"/>
  <c r="AF37" i="14"/>
  <c r="AG37" i="14"/>
  <c r="AH37" i="14"/>
  <c r="AI37" i="14"/>
  <c r="AJ37" i="14"/>
  <c r="AK37" i="14"/>
  <c r="AL37" i="14"/>
  <c r="AO37" i="14"/>
  <c r="AP37" i="14"/>
  <c r="AQ37" i="14"/>
  <c r="AR37" i="14"/>
  <c r="AS37" i="14"/>
  <c r="AT37" i="14"/>
  <c r="AU37" i="14"/>
  <c r="AW37" i="14"/>
  <c r="AX37" i="14"/>
  <c r="AY37" i="14"/>
  <c r="AZ37" i="14"/>
  <c r="BA37" i="14"/>
  <c r="BB37" i="14"/>
  <c r="BC37" i="14"/>
  <c r="BD37" i="14"/>
  <c r="BE37" i="14"/>
  <c r="BF37" i="14"/>
  <c r="BH37" i="14"/>
  <c r="BI37" i="14"/>
  <c r="BJ37" i="14"/>
  <c r="B38" i="14"/>
  <c r="C38" i="14"/>
  <c r="D38" i="14"/>
  <c r="E38" i="14"/>
  <c r="G38" i="14"/>
  <c r="H38" i="14"/>
  <c r="I38" i="14"/>
  <c r="J38" i="14"/>
  <c r="L38" i="14"/>
  <c r="M38" i="14"/>
  <c r="N38" i="14"/>
  <c r="O38" i="14"/>
  <c r="Q38" i="14"/>
  <c r="R38" i="14"/>
  <c r="S38" i="14"/>
  <c r="T38" i="14"/>
  <c r="V38" i="14"/>
  <c r="W38" i="14"/>
  <c r="X38" i="14"/>
  <c r="Y38" i="14"/>
  <c r="Z38" i="14"/>
  <c r="AA38" i="14"/>
  <c r="AC38" i="14"/>
  <c r="AD38" i="14"/>
  <c r="AE38" i="14"/>
  <c r="AF38" i="14"/>
  <c r="AG38" i="14"/>
  <c r="AH38" i="14"/>
  <c r="AI38" i="14"/>
  <c r="AJ38" i="14"/>
  <c r="AK38" i="14"/>
  <c r="AL38" i="14"/>
  <c r="AO38" i="14"/>
  <c r="AP38" i="14"/>
  <c r="AQ38" i="14"/>
  <c r="AR38" i="14"/>
  <c r="AS38" i="14"/>
  <c r="AT38" i="14"/>
  <c r="AU38" i="14"/>
  <c r="AW38" i="14"/>
  <c r="AX38" i="14"/>
  <c r="AY38" i="14"/>
  <c r="AZ38" i="14"/>
  <c r="BA38" i="14"/>
  <c r="BB38" i="14"/>
  <c r="BC38" i="14"/>
  <c r="BD38" i="14"/>
  <c r="BE38" i="14"/>
  <c r="BF38" i="14"/>
  <c r="BH38" i="14"/>
  <c r="BI38" i="14"/>
  <c r="BJ38" i="14"/>
  <c r="B39" i="14"/>
  <c r="C39" i="14"/>
  <c r="D39" i="14"/>
  <c r="E39" i="14"/>
  <c r="G39" i="14"/>
  <c r="H39" i="14"/>
  <c r="I39" i="14"/>
  <c r="J39" i="14"/>
  <c r="L39" i="14"/>
  <c r="M39" i="14"/>
  <c r="N39" i="14"/>
  <c r="O39" i="14"/>
  <c r="Q39" i="14"/>
  <c r="R39" i="14"/>
  <c r="S39" i="14"/>
  <c r="T39" i="14"/>
  <c r="V39" i="14"/>
  <c r="W39" i="14"/>
  <c r="X39" i="14"/>
  <c r="Y39" i="14"/>
  <c r="Z39" i="14"/>
  <c r="AA39" i="14"/>
  <c r="AC39" i="14"/>
  <c r="AD39" i="14"/>
  <c r="AE39" i="14"/>
  <c r="AF39" i="14"/>
  <c r="AG39" i="14"/>
  <c r="AH39" i="14"/>
  <c r="AI39" i="14"/>
  <c r="AJ39" i="14"/>
  <c r="AK39" i="14"/>
  <c r="AL39" i="14"/>
  <c r="AO39" i="14"/>
  <c r="AP39" i="14"/>
  <c r="AQ39" i="14"/>
  <c r="AR39" i="14"/>
  <c r="AS39" i="14"/>
  <c r="AT39" i="14"/>
  <c r="AU39" i="14"/>
  <c r="AW39" i="14"/>
  <c r="AX39" i="14"/>
  <c r="AY39" i="14"/>
  <c r="AZ39" i="14"/>
  <c r="BA39" i="14"/>
  <c r="BB39" i="14"/>
  <c r="BC39" i="14"/>
  <c r="BD39" i="14"/>
  <c r="BE39" i="14"/>
  <c r="BF39" i="14"/>
  <c r="BH39" i="14"/>
  <c r="BI39" i="14"/>
  <c r="BJ39" i="14"/>
  <c r="B40" i="14"/>
  <c r="C40" i="14"/>
  <c r="D40" i="14"/>
  <c r="E40" i="14"/>
  <c r="G40" i="14"/>
  <c r="H40" i="14"/>
  <c r="I40" i="14"/>
  <c r="J40" i="14"/>
  <c r="L40" i="14"/>
  <c r="M40" i="14"/>
  <c r="N40" i="14"/>
  <c r="O40" i="14"/>
  <c r="Q40" i="14"/>
  <c r="R40" i="14"/>
  <c r="S40" i="14"/>
  <c r="T40" i="14"/>
  <c r="V40" i="14"/>
  <c r="W40" i="14"/>
  <c r="X40" i="14"/>
  <c r="Y40" i="14"/>
  <c r="Z40" i="14"/>
  <c r="AA40" i="14"/>
  <c r="AC40" i="14"/>
  <c r="AD40" i="14"/>
  <c r="AE40" i="14"/>
  <c r="AF40" i="14"/>
  <c r="AG40" i="14"/>
  <c r="AH40" i="14"/>
  <c r="AI40" i="14"/>
  <c r="AJ40" i="14"/>
  <c r="AK40" i="14"/>
  <c r="AL40" i="14"/>
  <c r="AO40" i="14"/>
  <c r="AP40" i="14"/>
  <c r="AQ40" i="14"/>
  <c r="AR40" i="14"/>
  <c r="AS40" i="14"/>
  <c r="AT40" i="14"/>
  <c r="AU40" i="14"/>
  <c r="AW40" i="14"/>
  <c r="AX40" i="14"/>
  <c r="AY40" i="14"/>
  <c r="AZ40" i="14"/>
  <c r="BA40" i="14"/>
  <c r="BB40" i="14"/>
  <c r="BC40" i="14"/>
  <c r="BD40" i="14"/>
  <c r="BE40" i="14"/>
  <c r="BF40" i="14"/>
  <c r="BH40" i="14"/>
  <c r="BI40" i="14"/>
  <c r="BJ40" i="14"/>
  <c r="B41" i="14"/>
  <c r="C41" i="14"/>
  <c r="D41" i="14"/>
  <c r="E41" i="14"/>
  <c r="G41" i="14"/>
  <c r="H41" i="14"/>
  <c r="I41" i="14"/>
  <c r="J41" i="14"/>
  <c r="L41" i="14"/>
  <c r="M41" i="14"/>
  <c r="N41" i="14"/>
  <c r="O41" i="14"/>
  <c r="Q41" i="14"/>
  <c r="R41" i="14"/>
  <c r="S41" i="14"/>
  <c r="T41" i="14"/>
  <c r="V41" i="14"/>
  <c r="W41" i="14"/>
  <c r="X41" i="14"/>
  <c r="Y41" i="14"/>
  <c r="Z41" i="14"/>
  <c r="AA41" i="14"/>
  <c r="AC41" i="14"/>
  <c r="AD41" i="14"/>
  <c r="AE41" i="14"/>
  <c r="AF41" i="14"/>
  <c r="AG41" i="14"/>
  <c r="AH41" i="14"/>
  <c r="AI41" i="14"/>
  <c r="AJ41" i="14"/>
  <c r="AK41" i="14"/>
  <c r="AL41" i="14"/>
  <c r="AO41" i="14"/>
  <c r="AP41" i="14"/>
  <c r="AQ41" i="14"/>
  <c r="AR41" i="14"/>
  <c r="AS41" i="14"/>
  <c r="AT41" i="14"/>
  <c r="AU41" i="14"/>
  <c r="AW41" i="14"/>
  <c r="AX41" i="14"/>
  <c r="AY41" i="14"/>
  <c r="AZ41" i="14"/>
  <c r="BA41" i="14"/>
  <c r="BB41" i="14"/>
  <c r="BC41" i="14"/>
  <c r="BD41" i="14"/>
  <c r="BE41" i="14"/>
  <c r="BF41" i="14"/>
  <c r="BH41" i="14"/>
  <c r="BI41" i="14"/>
  <c r="BJ41" i="14"/>
  <c r="B42" i="14"/>
  <c r="C42" i="14"/>
  <c r="D42" i="14"/>
  <c r="E42" i="14"/>
  <c r="G42" i="14"/>
  <c r="H42" i="14"/>
  <c r="I42" i="14"/>
  <c r="J42" i="14"/>
  <c r="L42" i="14"/>
  <c r="M42" i="14"/>
  <c r="N42" i="14"/>
  <c r="O42" i="14"/>
  <c r="Q42" i="14"/>
  <c r="R42" i="14"/>
  <c r="S42" i="14"/>
  <c r="T42" i="14"/>
  <c r="V42" i="14"/>
  <c r="W42" i="14"/>
  <c r="X42" i="14"/>
  <c r="Y42" i="14"/>
  <c r="Z42" i="14"/>
  <c r="AA42" i="14"/>
  <c r="AC42" i="14"/>
  <c r="AD42" i="14"/>
  <c r="AE42" i="14"/>
  <c r="AF42" i="14"/>
  <c r="AG42" i="14"/>
  <c r="AH42" i="14"/>
  <c r="AI42" i="14"/>
  <c r="AJ42" i="14"/>
  <c r="AK42" i="14"/>
  <c r="AL42" i="14"/>
  <c r="AO42" i="14"/>
  <c r="AP42" i="14"/>
  <c r="AQ42" i="14"/>
  <c r="AR42" i="14"/>
  <c r="AS42" i="14"/>
  <c r="AT42" i="14"/>
  <c r="AU42" i="14"/>
  <c r="AW42" i="14"/>
  <c r="AX42" i="14"/>
  <c r="AY42" i="14"/>
  <c r="AZ42" i="14"/>
  <c r="BA42" i="14"/>
  <c r="BB42" i="14"/>
  <c r="BC42" i="14"/>
  <c r="BD42" i="14"/>
  <c r="BE42" i="14"/>
  <c r="BF42" i="14"/>
  <c r="BH42" i="14"/>
  <c r="BI42" i="14"/>
  <c r="BJ42" i="14"/>
  <c r="B43" i="14"/>
  <c r="C43" i="14"/>
  <c r="D43" i="14"/>
  <c r="E43" i="14"/>
  <c r="G43" i="14"/>
  <c r="H43" i="14"/>
  <c r="I43" i="14"/>
  <c r="J43" i="14"/>
  <c r="L43" i="14"/>
  <c r="M43" i="14"/>
  <c r="N43" i="14"/>
  <c r="O43" i="14"/>
  <c r="Q43" i="14"/>
  <c r="R43" i="14"/>
  <c r="S43" i="14"/>
  <c r="T43" i="14"/>
  <c r="V43" i="14"/>
  <c r="W43" i="14"/>
  <c r="X43" i="14"/>
  <c r="Y43" i="14"/>
  <c r="Z43" i="14"/>
  <c r="AA43" i="14"/>
  <c r="AC43" i="14"/>
  <c r="AD43" i="14"/>
  <c r="AE43" i="14"/>
  <c r="AF43" i="14"/>
  <c r="AG43" i="14"/>
  <c r="AH43" i="14"/>
  <c r="AI43" i="14"/>
  <c r="AJ43" i="14"/>
  <c r="AK43" i="14"/>
  <c r="AL43" i="14"/>
  <c r="AO43" i="14"/>
  <c r="AP43" i="14"/>
  <c r="AQ43" i="14"/>
  <c r="AR43" i="14"/>
  <c r="AS43" i="14"/>
  <c r="AT43" i="14"/>
  <c r="AU43" i="14"/>
  <c r="AW43" i="14"/>
  <c r="AX43" i="14"/>
  <c r="AY43" i="14"/>
  <c r="AZ43" i="14"/>
  <c r="BA43" i="14"/>
  <c r="BB43" i="14"/>
  <c r="BC43" i="14"/>
  <c r="BD43" i="14"/>
  <c r="BE43" i="14"/>
  <c r="BF43" i="14"/>
  <c r="BH43" i="14"/>
  <c r="BI43" i="14"/>
  <c r="BJ43" i="14"/>
  <c r="B44" i="14"/>
  <c r="C44" i="14"/>
  <c r="D44" i="14"/>
  <c r="E44" i="14"/>
  <c r="G44" i="14"/>
  <c r="H44" i="14"/>
  <c r="I44" i="14"/>
  <c r="J44" i="14"/>
  <c r="L44" i="14"/>
  <c r="M44" i="14"/>
  <c r="N44" i="14"/>
  <c r="B45" i="14"/>
  <c r="C45" i="14"/>
  <c r="D45" i="14"/>
  <c r="E45" i="14"/>
  <c r="G45" i="14"/>
  <c r="H45" i="14"/>
  <c r="I45" i="14"/>
  <c r="J45" i="14"/>
  <c r="M45" i="14"/>
  <c r="N45" i="14"/>
  <c r="B46" i="14"/>
  <c r="C46" i="14"/>
  <c r="D46" i="14"/>
  <c r="E46" i="14"/>
  <c r="G46" i="14"/>
  <c r="H46" i="14"/>
  <c r="I46" i="14"/>
  <c r="J46" i="14"/>
  <c r="M46" i="14"/>
  <c r="N46" i="14"/>
  <c r="B47" i="14"/>
  <c r="C47" i="14"/>
  <c r="D47" i="14"/>
  <c r="E47" i="14"/>
  <c r="G47" i="14"/>
  <c r="H47" i="14"/>
  <c r="I47" i="14"/>
  <c r="J47" i="14"/>
  <c r="M47" i="14"/>
  <c r="N47" i="14"/>
  <c r="B48" i="14"/>
  <c r="C48" i="14"/>
  <c r="D48" i="14"/>
  <c r="E48" i="14"/>
  <c r="G48" i="14"/>
  <c r="H48" i="14"/>
  <c r="I48" i="14"/>
  <c r="J48" i="14"/>
  <c r="M48" i="14"/>
  <c r="N48" i="14"/>
  <c r="B49" i="14"/>
  <c r="C49" i="14"/>
  <c r="D49" i="14"/>
  <c r="E49" i="14"/>
  <c r="G49" i="14"/>
  <c r="H49" i="14"/>
  <c r="I49" i="14"/>
  <c r="J49" i="14"/>
  <c r="M49" i="14"/>
  <c r="N49" i="14"/>
  <c r="B50" i="14"/>
  <c r="C50" i="14"/>
  <c r="D50" i="14"/>
  <c r="E50" i="14"/>
  <c r="G50" i="14"/>
  <c r="H50" i="14"/>
  <c r="I50" i="14"/>
  <c r="J50" i="14"/>
  <c r="M50" i="14"/>
  <c r="N50" i="14"/>
  <c r="B51" i="14"/>
  <c r="C51" i="14"/>
  <c r="D51" i="14"/>
  <c r="E51" i="14"/>
  <c r="G51" i="14"/>
  <c r="H51" i="14"/>
  <c r="I51" i="14"/>
  <c r="J51" i="14"/>
  <c r="M51" i="14"/>
  <c r="N51" i="14"/>
  <c r="B52" i="14"/>
  <c r="C52" i="14"/>
  <c r="D52" i="14"/>
  <c r="E52" i="14"/>
  <c r="G52" i="14"/>
  <c r="H52" i="14"/>
  <c r="I52" i="14"/>
  <c r="J52" i="14"/>
  <c r="M52" i="14"/>
  <c r="N52" i="14"/>
  <c r="B53" i="14"/>
  <c r="C53" i="14"/>
  <c r="D53" i="14"/>
  <c r="E53" i="14"/>
  <c r="G53" i="14"/>
  <c r="H53" i="14"/>
  <c r="I53" i="14"/>
  <c r="J53" i="14"/>
  <c r="M53" i="14"/>
  <c r="N53" i="14"/>
  <c r="B54" i="14"/>
  <c r="C54" i="14"/>
  <c r="D54" i="14"/>
  <c r="E54" i="14"/>
  <c r="G54" i="14"/>
  <c r="H54" i="14"/>
  <c r="I54" i="14"/>
  <c r="J54" i="14"/>
  <c r="M54" i="14"/>
  <c r="N54" i="14"/>
  <c r="B55" i="14"/>
  <c r="C55" i="14"/>
  <c r="D55" i="14"/>
  <c r="E55" i="14"/>
  <c r="G55" i="14"/>
  <c r="H55" i="14"/>
  <c r="I55" i="14"/>
  <c r="J55" i="14"/>
  <c r="M55" i="14"/>
  <c r="N55" i="14"/>
  <c r="B56" i="14"/>
  <c r="C56" i="14"/>
  <c r="D56" i="14"/>
  <c r="E56" i="14"/>
  <c r="G56" i="14"/>
  <c r="H56" i="14"/>
  <c r="I56" i="14"/>
  <c r="J56" i="14"/>
  <c r="M56" i="14"/>
  <c r="N56" i="14"/>
  <c r="B57" i="14"/>
  <c r="C57" i="14"/>
  <c r="D57" i="14"/>
  <c r="E57" i="14"/>
  <c r="G57" i="14"/>
  <c r="H57" i="14"/>
  <c r="I57" i="14"/>
  <c r="J57" i="14"/>
  <c r="M57" i="14"/>
  <c r="N57" i="14"/>
  <c r="B58" i="14"/>
  <c r="C58" i="14"/>
  <c r="D58" i="14"/>
  <c r="E58" i="14"/>
  <c r="G58" i="14"/>
  <c r="H58" i="14"/>
  <c r="I58" i="14"/>
  <c r="J58" i="14"/>
  <c r="M58" i="14"/>
  <c r="N58" i="14"/>
  <c r="B59" i="14"/>
  <c r="C59" i="14"/>
  <c r="D59" i="14"/>
  <c r="E59" i="14"/>
  <c r="G59" i="14"/>
  <c r="H59" i="14"/>
  <c r="I59" i="14"/>
  <c r="J59" i="14"/>
  <c r="M59" i="14"/>
  <c r="N59" i="14"/>
  <c r="B60" i="14"/>
  <c r="C60" i="14"/>
  <c r="D60" i="14"/>
  <c r="E60" i="14"/>
  <c r="G60" i="14"/>
  <c r="H60" i="14"/>
  <c r="I60" i="14"/>
  <c r="J60" i="14"/>
  <c r="M60" i="14"/>
  <c r="N60" i="14"/>
  <c r="B61" i="14"/>
  <c r="C61" i="14"/>
  <c r="D61" i="14"/>
  <c r="E61" i="14"/>
  <c r="G61" i="14"/>
  <c r="H61" i="14"/>
  <c r="I61" i="14"/>
  <c r="J61" i="14"/>
  <c r="M61" i="14"/>
  <c r="N61" i="14"/>
  <c r="B62" i="14"/>
  <c r="C62" i="14"/>
  <c r="D62" i="14"/>
  <c r="E62" i="14"/>
  <c r="G62" i="14"/>
  <c r="H62" i="14"/>
  <c r="I62" i="14"/>
  <c r="J62" i="14"/>
  <c r="M62" i="14"/>
  <c r="N62" i="14"/>
  <c r="B63" i="14"/>
  <c r="C63" i="14"/>
  <c r="D63" i="14"/>
  <c r="E63" i="14"/>
  <c r="G63" i="14"/>
  <c r="H63" i="14"/>
  <c r="I63" i="14"/>
  <c r="J63" i="14"/>
  <c r="M63" i="14"/>
  <c r="N63" i="14"/>
  <c r="B64" i="14"/>
  <c r="C64" i="14"/>
  <c r="D64" i="14"/>
  <c r="E64" i="14"/>
  <c r="G64" i="14"/>
  <c r="H64" i="14"/>
  <c r="I64" i="14"/>
  <c r="J64" i="14"/>
  <c r="M64" i="14"/>
  <c r="N64" i="14"/>
  <c r="B65" i="14"/>
  <c r="C65" i="14"/>
  <c r="D65" i="14"/>
  <c r="E65" i="14"/>
  <c r="G65" i="14"/>
  <c r="H65" i="14"/>
  <c r="I65" i="14"/>
  <c r="J65" i="14"/>
  <c r="M65" i="14"/>
  <c r="N65" i="14"/>
  <c r="B66" i="14"/>
  <c r="C66" i="14"/>
  <c r="D66" i="14"/>
  <c r="E66" i="14"/>
  <c r="G66" i="14"/>
  <c r="H66" i="14"/>
  <c r="I66" i="14"/>
  <c r="J66" i="14"/>
  <c r="M66" i="14"/>
  <c r="N66" i="14"/>
  <c r="B67" i="14"/>
  <c r="C67" i="14"/>
  <c r="D67" i="14"/>
  <c r="E67" i="14"/>
  <c r="G67" i="14"/>
  <c r="H67" i="14"/>
  <c r="I67" i="14"/>
  <c r="J67" i="14"/>
  <c r="M67" i="14"/>
  <c r="N67" i="14"/>
  <c r="B68" i="14"/>
  <c r="C68" i="14"/>
  <c r="D68" i="14"/>
  <c r="E68" i="14"/>
  <c r="M68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C2" i="25"/>
  <c r="C3" i="25"/>
  <c r="E5" i="25"/>
  <c r="C7" i="25"/>
  <c r="E7" i="25"/>
  <c r="E8" i="25"/>
  <c r="B1" i="29"/>
  <c r="B2" i="29"/>
  <c r="B3" i="29"/>
  <c r="L1" i="18"/>
  <c r="M1" i="18"/>
  <c r="N1" i="18"/>
  <c r="O1" i="18"/>
  <c r="P1" i="18"/>
  <c r="Q1" i="18"/>
  <c r="R1" i="18"/>
  <c r="S1" i="18"/>
  <c r="T1" i="18"/>
  <c r="L3" i="18"/>
  <c r="M3" i="18"/>
  <c r="N3" i="18"/>
  <c r="O3" i="18"/>
  <c r="P3" i="18"/>
  <c r="Q3" i="18"/>
  <c r="R3" i="18"/>
  <c r="S3" i="18"/>
  <c r="T3" i="18"/>
  <c r="U3" i="18"/>
  <c r="K9" i="18"/>
  <c r="K10" i="18"/>
  <c r="K11" i="18"/>
  <c r="K12" i="18"/>
  <c r="K13" i="18"/>
  <c r="K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K15" i="18"/>
  <c r="K17" i="18"/>
  <c r="K18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H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H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H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H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H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H63" i="18"/>
  <c r="I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H64" i="18"/>
  <c r="I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H65" i="18"/>
  <c r="I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H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H67" i="18"/>
  <c r="I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H68" i="18"/>
  <c r="I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H71" i="18"/>
  <c r="I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H72" i="18"/>
  <c r="I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H73" i="18"/>
  <c r="I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H74" i="18"/>
  <c r="I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H75" i="18"/>
  <c r="I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H76" i="18"/>
  <c r="I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H77" i="18"/>
  <c r="I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H78" i="18"/>
  <c r="I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H79" i="18"/>
  <c r="I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H80" i="18"/>
  <c r="I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H81" i="18"/>
  <c r="I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H82" i="18"/>
  <c r="I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H83" i="18"/>
  <c r="I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H84" i="18"/>
  <c r="I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H85" i="18"/>
  <c r="I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H86" i="18"/>
  <c r="I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H87" i="18"/>
  <c r="I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H88" i="18"/>
  <c r="I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H89" i="18"/>
  <c r="I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H90" i="18"/>
  <c r="I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H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H99" i="18"/>
  <c r="I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H100" i="18"/>
  <c r="I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H101" i="18"/>
  <c r="I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H102" i="18"/>
  <c r="I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H103" i="18"/>
  <c r="I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H104" i="18"/>
  <c r="I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H105" i="18"/>
  <c r="I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H106" i="18"/>
  <c r="I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H107" i="18"/>
  <c r="I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H108" i="18"/>
  <c r="I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H109" i="18"/>
  <c r="I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C3" i="17"/>
  <c r="D3" i="17"/>
  <c r="F3" i="17"/>
  <c r="G3" i="17"/>
  <c r="H3" i="17"/>
  <c r="J3" i="17"/>
  <c r="K3" i="17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Q3" i="31"/>
  <c r="AR3" i="31"/>
  <c r="AS3" i="31"/>
  <c r="AT3" i="31"/>
  <c r="AU3" i="31"/>
  <c r="AV3" i="31"/>
  <c r="AW3" i="31"/>
  <c r="AX3" i="31"/>
  <c r="AY3" i="31"/>
  <c r="AZ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</calcChain>
</file>

<file path=xl/sharedStrings.xml><?xml version="1.0" encoding="utf-8"?>
<sst xmlns="http://schemas.openxmlformats.org/spreadsheetml/2006/main" count="835" uniqueCount="259">
  <si>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</si>
  <si>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</si>
  <si>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</si>
  <si>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</si>
  <si>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</si>
  <si>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</si>
  <si>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</si>
  <si>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</si>
  <si>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</si>
  <si>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</si>
  <si>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</si>
  <si>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</si>
  <si>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</si>
  <si>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</si>
  <si>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</si>
  <si>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</si>
  <si>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</si>
  <si>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</si>
  <si>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</si>
  <si>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</si>
  <si>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</si>
  <si>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</si>
  <si>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</si>
  <si>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</si>
  <si>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</si>
  <si>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</si>
  <si>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</si>
  <si>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</si>
  <si>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</si>
  <si>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</si>
  <si>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</si>
  <si>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</si>
  <si>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</si>
  <si>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</si>
  <si>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</si>
  <si>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</si>
  <si>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</si>
  <si>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</si>
  <si>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</si>
  <si>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</si>
  <si>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</si>
  <si>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</si>
  <si>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</si>
  <si>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</si>
  <si>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</si>
  <si>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</si>
  <si>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</si>
  <si>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</si>
  <si>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</si>
  <si>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</si>
  <si>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</si>
  <si>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</si>
  <si>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</si>
  <si>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</si>
  <si>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</si>
  <si>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</si>
  <si>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</si>
  <si>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</si>
  <si>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IF-WAHA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</si>
  <si>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</si>
  <si>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</si>
  <si>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</si>
  <si>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</si>
  <si>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</si>
  <si>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</si>
  <si>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</si>
  <si>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</si>
  <si>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</si>
  <si>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</si>
  <si>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</si>
  <si>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</si>
  <si>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</si>
  <si>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</si>
  <si>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</si>
  <si>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</si>
  <si>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</si>
  <si>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</si>
  <si>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</si>
  <si>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</si>
  <si>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</si>
  <si>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</si>
  <si>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</si>
  <si>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</si>
  <si>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</si>
  <si>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</si>
  <si>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</si>
  <si>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</si>
  <si>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</si>
  <si>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</si>
  <si>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</si>
  <si>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</si>
  <si>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</si>
  <si>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change</t>
  </si>
  <si>
    <t>net gamma up</t>
  </si>
  <si>
    <t>net gamma dwn</t>
  </si>
  <si>
    <t>offset</t>
  </si>
  <si>
    <t>lower bound move</t>
  </si>
  <si>
    <t>chg - lower bound move</t>
  </si>
  <si>
    <t>DELTA CHG.</t>
  </si>
  <si>
    <t>TODAY'S</t>
  </si>
  <si>
    <t>YES. PORT</t>
  </si>
  <si>
    <t>PORTFOLIO</t>
  </si>
  <si>
    <t>FIXED</t>
  </si>
  <si>
    <t>KV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</si>
  <si>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</si>
  <si>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</si>
  <si>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</si>
  <si>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</si>
  <si>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</si>
  <si>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</si>
  <si>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</si>
  <si>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</si>
  <si>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</si>
  <si>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</si>
  <si>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</si>
  <si>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</si>
  <si>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</si>
  <si>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</si>
  <si>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</si>
  <si>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</si>
  <si>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</si>
  <si>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</si>
  <si>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</si>
  <si>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</si>
  <si>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</si>
  <si>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</si>
  <si>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</si>
  <si>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</si>
  <si>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</si>
  <si>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</si>
  <si>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</si>
  <si>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</si>
  <si>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</si>
  <si>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</si>
  <si>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</si>
  <si>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</si>
  <si>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</si>
  <si>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</si>
  <si>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</si>
  <si>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</si>
  <si>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</si>
  <si>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</si>
  <si>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</si>
  <si>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JUN-00</t>
  </si>
  <si>
    <t>JUL-00</t>
  </si>
  <si>
    <t>AUG-00</t>
  </si>
  <si>
    <t>SEP-00</t>
  </si>
  <si>
    <t>OCT-00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</si>
  <si>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</si>
  <si>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</si>
  <si>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</si>
  <si>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</si>
  <si>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</si>
  <si>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</si>
  <si>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</si>
  <si>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</si>
  <si>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</si>
  <si>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</si>
  <si>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</si>
  <si>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</si>
  <si>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</si>
  <si>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</si>
  <si>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</si>
  <si>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</si>
  <si>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</si>
  <si>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</si>
  <si>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</si>
  <si>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</si>
  <si>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</si>
  <si>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</si>
  <si>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</si>
  <si>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</si>
  <si>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</si>
  <si>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</si>
  <si>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</si>
  <si>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</si>
  <si>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</si>
  <si>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</si>
  <si>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</si>
  <si>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</si>
  <si>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</si>
  <si>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</si>
  <si>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</si>
  <si>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</si>
  <si>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</si>
  <si>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</si>
  <si>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</si>
  <si>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</si>
  <si>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</si>
  <si>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</si>
  <si>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</si>
  <si>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</si>
  <si>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</si>
  <si>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</si>
  <si>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</si>
  <si>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</si>
  <si>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</si>
  <si>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</si>
  <si>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</si>
  <si>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</si>
  <si>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</si>
  <si>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</si>
  <si>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</si>
  <si>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</si>
  <si>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</si>
  <si>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</si>
  <si>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</si>
  <si>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</si>
  <si>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</si>
  <si>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</si>
  <si>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</si>
  <si>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</si>
  <si>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</si>
  <si>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</si>
  <si>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</si>
  <si>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</si>
  <si>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</si>
  <si>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</si>
  <si>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</si>
  <si>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</si>
  <si>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</si>
  <si>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</si>
  <si>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</si>
  <si>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</si>
  <si>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</si>
  <si>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per day</t>
  </si>
  <si>
    <t>nymex</t>
  </si>
  <si>
    <t>basis option adj</t>
  </si>
  <si>
    <t>basis option delta</t>
  </si>
  <si>
    <t>FIXED WEST CHANGE</t>
  </si>
  <si>
    <t>M</t>
  </si>
  <si>
    <t>MV</t>
  </si>
  <si>
    <t>X-H</t>
  </si>
  <si>
    <t>J-V</t>
  </si>
  <si>
    <t>X1-H02</t>
  </si>
  <si>
    <t>k</t>
  </si>
  <si>
    <t>kv</t>
  </si>
  <si>
    <t>xh</t>
  </si>
  <si>
    <t>WEST BASIS</t>
  </si>
  <si>
    <t>EAST GAMMA</t>
  </si>
  <si>
    <t>jv</t>
  </si>
  <si>
    <t>socal</t>
  </si>
  <si>
    <t>west</t>
  </si>
  <si>
    <t>ep sj</t>
  </si>
  <si>
    <t>NYMEX</t>
  </si>
  <si>
    <t>EP SJ</t>
  </si>
  <si>
    <t>SOCAL</t>
  </si>
  <si>
    <t>NWPL RM</t>
  </si>
  <si>
    <t>Z6</t>
  </si>
  <si>
    <t>ep perm</t>
  </si>
  <si>
    <t>z6</t>
  </si>
  <si>
    <t>ny</t>
  </si>
  <si>
    <t>nwpl rm</t>
  </si>
  <si>
    <t>WEST perm ADJ</t>
  </si>
  <si>
    <t>options</t>
  </si>
  <si>
    <t>ng price-.15</t>
  </si>
  <si>
    <t>NGI-MALIN</t>
  </si>
  <si>
    <t>TICKET</t>
  </si>
  <si>
    <t>EP 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</si>
</sst>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9" formatCode="0.0_);[Red]\(0.0\)"/>
    <numFmt numFmtId="180" formatCode="0.0000_);[Red]\(0.0000\)"/>
    <numFmt numFmtId="182" formatCode="0.000_);[Red]\(0.000\)"/>
  </numFmts>
  <fonts count="27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MS Sans Serif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13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center"/>
    </xf>
    <xf numFmtId="0" fontId="7" fillId="2" borderId="0" xfId="0" applyFont="1" applyFill="1"/>
    <xf numFmtId="0" fontId="7" fillId="0" borderId="0" xfId="0" applyFont="1" applyFill="1"/>
    <xf numFmtId="17" fontId="3" fillId="0" borderId="0" xfId="3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1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1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1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15" xfId="0" applyNumberFormat="1" applyFont="1" applyBorder="1" applyAlignment="1">
      <alignment vertical="top" wrapText="1"/>
    </xf>
    <xf numFmtId="3" fontId="3" fillId="0" borderId="4" xfId="0" applyNumberFormat="1" applyFont="1" applyBorder="1"/>
    <xf numFmtId="170" fontId="3" fillId="0" borderId="6" xfId="1" applyNumberFormat="1" applyFont="1" applyBorder="1"/>
    <xf numFmtId="168" fontId="3" fillId="0" borderId="4" xfId="0" applyNumberFormat="1" applyFont="1" applyBorder="1"/>
    <xf numFmtId="2" fontId="3" fillId="0" borderId="5" xfId="0" applyNumberFormat="1" applyFont="1" applyBorder="1"/>
    <xf numFmtId="168" fontId="3" fillId="0" borderId="6" xfId="0" applyNumberFormat="1" applyFont="1" applyBorder="1"/>
    <xf numFmtId="3" fontId="3" fillId="0" borderId="5" xfId="0" applyNumberFormat="1" applyFont="1" applyBorder="1"/>
    <xf numFmtId="3" fontId="3" fillId="0" borderId="6" xfId="0" applyNumberFormat="1" applyFont="1" applyBorder="1"/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1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1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1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2" applyFont="1"/>
    <xf numFmtId="17" fontId="14" fillId="0" borderId="5" xfId="2" applyNumberFormat="1" applyFont="1" applyBorder="1" applyAlignment="1">
      <alignment horizontal="centerContinuous"/>
    </xf>
    <xf numFmtId="0" fontId="7" fillId="0" borderId="5" xfId="2" applyFont="1" applyBorder="1" applyAlignment="1">
      <alignment horizontal="centerContinuous"/>
    </xf>
    <xf numFmtId="0" fontId="7" fillId="0" borderId="6" xfId="2" applyFont="1" applyBorder="1" applyAlignment="1">
      <alignment horizontal="centerContinuous"/>
    </xf>
    <xf numFmtId="17" fontId="7" fillId="0" borderId="0" xfId="2" applyNumberFormat="1" applyFont="1" applyBorder="1" applyAlignment="1">
      <alignment horizontal="centerContinuous"/>
    </xf>
    <xf numFmtId="0" fontId="7" fillId="0" borderId="0" xfId="2" applyFont="1" applyBorder="1" applyAlignment="1">
      <alignment horizontal="centerContinuous"/>
    </xf>
    <xf numFmtId="0" fontId="7" fillId="0" borderId="14" xfId="2" applyFont="1" applyBorder="1" applyAlignment="1">
      <alignment horizontal="centerContinuous"/>
    </xf>
    <xf numFmtId="17" fontId="15" fillId="0" borderId="25" xfId="2" applyNumberFormat="1" applyFont="1" applyBorder="1" applyAlignment="1">
      <alignment horizontal="center"/>
    </xf>
    <xf numFmtId="0" fontId="15" fillId="0" borderId="26" xfId="2" applyFont="1" applyBorder="1" applyAlignment="1">
      <alignment horizontal="center"/>
    </xf>
    <xf numFmtId="0" fontId="15" fillId="0" borderId="27" xfId="2" applyFont="1" applyBorder="1" applyAlignment="1">
      <alignment horizontal="center"/>
    </xf>
    <xf numFmtId="17" fontId="15" fillId="0" borderId="28" xfId="2" applyNumberFormat="1" applyFont="1" applyBorder="1" applyAlignment="1">
      <alignment horizontal="center"/>
    </xf>
    <xf numFmtId="0" fontId="15" fillId="0" borderId="29" xfId="2" applyFont="1" applyBorder="1" applyAlignment="1">
      <alignment horizontal="center"/>
    </xf>
    <xf numFmtId="0" fontId="15" fillId="0" borderId="30" xfId="2" applyFont="1" applyBorder="1" applyAlignment="1">
      <alignment horizontal="center"/>
    </xf>
    <xf numFmtId="17" fontId="15" fillId="0" borderId="31" xfId="2" applyNumberFormat="1" applyFont="1" applyBorder="1" applyAlignment="1">
      <alignment horizontal="center"/>
    </xf>
    <xf numFmtId="0" fontId="15" fillId="0" borderId="32" xfId="2" applyFont="1" applyBorder="1" applyAlignment="1">
      <alignment horizontal="center"/>
    </xf>
    <xf numFmtId="0" fontId="15" fillId="0" borderId="33" xfId="2" applyFont="1" applyBorder="1" applyAlignment="1">
      <alignment horizontal="center"/>
    </xf>
    <xf numFmtId="17" fontId="7" fillId="0" borderId="5" xfId="2" applyNumberFormat="1" applyFont="1" applyBorder="1"/>
    <xf numFmtId="15" fontId="7" fillId="0" borderId="34" xfId="2" applyNumberFormat="1" applyFont="1" applyBorder="1"/>
    <xf numFmtId="15" fontId="7" fillId="0" borderId="6" xfId="2" applyNumberFormat="1" applyFont="1" applyBorder="1"/>
    <xf numFmtId="17" fontId="7" fillId="0" borderId="0" xfId="2" applyNumberFormat="1" applyFont="1" applyBorder="1"/>
    <xf numFmtId="15" fontId="7" fillId="0" borderId="29" xfId="2" applyNumberFormat="1" applyFont="1" applyBorder="1"/>
    <xf numFmtId="15" fontId="7" fillId="0" borderId="14" xfId="2" applyNumberFormat="1" applyFont="1" applyBorder="1"/>
    <xf numFmtId="17" fontId="7" fillId="0" borderId="13" xfId="2" applyNumberFormat="1" applyFont="1" applyBorder="1"/>
    <xf numFmtId="17" fontId="7" fillId="0" borderId="9" xfId="2" applyNumberFormat="1" applyFont="1" applyBorder="1"/>
    <xf numFmtId="15" fontId="7" fillId="0" borderId="32" xfId="2" applyNumberFormat="1" applyFont="1" applyBorder="1"/>
    <xf numFmtId="15" fontId="7" fillId="0" borderId="8" xfId="2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0" fontId="16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166" fontId="21" fillId="0" borderId="35" xfId="0" applyNumberFormat="1" applyFont="1" applyFill="1" applyBorder="1" applyAlignment="1" applyProtection="1">
      <alignment horizontal="center"/>
      <protection locked="0"/>
    </xf>
    <xf numFmtId="0" fontId="22" fillId="2" borderId="35" xfId="0" applyFont="1" applyFill="1" applyBorder="1"/>
    <xf numFmtId="10" fontId="21" fillId="0" borderId="35" xfId="0" applyNumberFormat="1" applyFont="1" applyFill="1" applyBorder="1" applyAlignment="1" applyProtection="1">
      <alignment horizontal="center"/>
      <protection locked="0"/>
    </xf>
    <xf numFmtId="166" fontId="21" fillId="0" borderId="0" xfId="0" applyNumberFormat="1" applyFont="1" applyFill="1" applyBorder="1" applyAlignment="1" applyProtection="1">
      <alignment horizontal="center"/>
      <protection locked="0"/>
    </xf>
    <xf numFmtId="0" fontId="20" fillId="0" borderId="35" xfId="0" applyFont="1" applyBorder="1" applyProtection="1">
      <protection locked="0"/>
    </xf>
    <xf numFmtId="0" fontId="23" fillId="0" borderId="0" xfId="0" applyFont="1"/>
    <xf numFmtId="0" fontId="20" fillId="0" borderId="35" xfId="0" applyFont="1" applyBorder="1"/>
    <xf numFmtId="0" fontId="24" fillId="0" borderId="36" xfId="0" applyFont="1" applyBorder="1" applyProtection="1">
      <protection locked="0"/>
    </xf>
    <xf numFmtId="17" fontId="24" fillId="2" borderId="35" xfId="0" applyNumberFormat="1" applyFont="1" applyFill="1" applyBorder="1"/>
    <xf numFmtId="164" fontId="24" fillId="0" borderId="35" xfId="0" applyNumberFormat="1" applyFont="1" applyBorder="1"/>
    <xf numFmtId="15" fontId="24" fillId="2" borderId="14" xfId="0" applyNumberFormat="1" applyFont="1" applyFill="1" applyBorder="1" applyAlignment="1">
      <alignment horizontal="center"/>
    </xf>
    <xf numFmtId="15" fontId="24" fillId="2" borderId="0" xfId="0" applyNumberFormat="1" applyFont="1" applyFill="1" applyBorder="1" applyAlignment="1">
      <alignment horizontal="center"/>
    </xf>
    <xf numFmtId="10" fontId="25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5" fillId="0" borderId="0" xfId="0" applyFont="1" applyBorder="1"/>
    <xf numFmtId="17" fontId="25" fillId="0" borderId="37" xfId="0" applyNumberFormat="1" applyFont="1" applyBorder="1"/>
    <xf numFmtId="15" fontId="24" fillId="2" borderId="14" xfId="0" applyNumberFormat="1" applyFont="1" applyFill="1" applyBorder="1" applyAlignment="1"/>
    <xf numFmtId="0" fontId="24" fillId="0" borderId="0" xfId="0" applyFont="1" applyBorder="1"/>
    <xf numFmtId="17" fontId="25" fillId="0" borderId="37" xfId="0" quotePrefix="1" applyNumberFormat="1" applyFont="1" applyBorder="1"/>
    <xf numFmtId="17" fontId="25" fillId="0" borderId="0" xfId="0" quotePrefix="1" applyNumberFormat="1" applyFont="1" applyBorder="1"/>
    <xf numFmtId="14" fontId="24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4" fillId="2" borderId="8" xfId="0" applyNumberFormat="1" applyFont="1" applyFill="1" applyBorder="1" applyAlignment="1">
      <alignment horizontal="center"/>
    </xf>
    <xf numFmtId="14" fontId="24" fillId="5" borderId="14" xfId="0" applyNumberFormat="1" applyFont="1" applyFill="1" applyBorder="1" applyAlignment="1">
      <alignment horizontal="center"/>
    </xf>
    <xf numFmtId="14" fontId="24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7" fontId="20" fillId="0" borderId="0" xfId="0" applyNumberFormat="1" applyFont="1" applyBorder="1"/>
    <xf numFmtId="14" fontId="25" fillId="0" borderId="0" xfId="0" applyNumberFormat="1" applyFont="1" applyBorder="1"/>
    <xf numFmtId="14" fontId="20" fillId="0" borderId="37" xfId="0" applyNumberFormat="1" applyFont="1" applyBorder="1"/>
    <xf numFmtId="14" fontId="20" fillId="0" borderId="0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6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</cellXfs>
  <cellStyles count="4">
    <cellStyle name="Currency" xfId="1" builtinId="4"/>
    <cellStyle name="Normal" xfId="0" builtinId="0"/>
    <cellStyle name="Normal_Curves" xfId="2"/>
    <cellStyle name="Normal_June Options 97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JUL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0 LAST" advise="1">
        <values>
          <value>
            <val>3.5150000000000001</val>
          </value>
        </values>
      </ddeItem>
      <ddeItem name="NGc11 LAST" advise="1">
        <values>
          <value>
            <val>3.44</val>
          </value>
        </values>
      </ddeItem>
      <ddeItem name="NGc12 LAST" advise="1">
        <values>
          <value>
            <val>3.415</val>
          </value>
        </values>
      </ddeItem>
      <ddeItem name="NGc13 LAST" advise="1">
        <values>
          <value>
            <val>3.44</val>
          </value>
        </values>
      </ddeItem>
      <ddeItem name="NGc14 LAST" advise="1">
        <values>
          <value>
            <val>3.41</val>
          </value>
        </values>
      </ddeItem>
      <ddeItem name="NGc15 LAST" advise="1">
        <values>
          <value>
            <val>3.42</val>
          </value>
        </values>
      </ddeItem>
      <ddeItem name="NGc16 LAST" advise="1">
        <values>
          <value>
            <val>3.42</val>
          </value>
        </values>
      </ddeItem>
      <ddeItem name="NGc17 LAST" advise="1">
        <values>
          <value>
            <val>3.5049999999999999</val>
          </value>
        </values>
      </ddeItem>
      <ddeItem name="NGc18 LAST" advise="1">
        <values>
          <value>
            <val>3.6019999999999999</val>
          </value>
        </values>
      </ddeItem>
      <ddeItem name="NGc19 LAST" advise="1">
        <values>
          <value>
            <val>0</val>
          </value>
        </values>
      </ddeItem>
      <ddeItem name="NGc2 LAST" advise="1">
        <values>
          <value>
            <val>4.0199999999999996</val>
          </value>
        </values>
      </ddeItem>
      <ddeItem name="NGc20 LAST" advise="1">
        <values>
          <value>
            <val>0</val>
          </value>
        </values>
      </ddeItem>
      <ddeItem name="NGc21 LAST" advise="1">
        <values>
          <value>
            <val>0</val>
          </value>
        </values>
      </ddeItem>
      <ddeItem name="NGc22 LAST" advise="1">
        <values>
          <value>
            <val>0</val>
          </value>
        </values>
      </ddeItem>
      <ddeItem name="NGc23 LAST" advise="1">
        <values>
          <value>
            <val>0</val>
          </value>
        </values>
      </ddeItem>
      <ddeItem name="NGc24 LAST" advise="1">
        <values>
          <value>
            <val>0</val>
          </value>
        </values>
      </ddeItem>
      <ddeItem name="NGc25 LAST" advise="1">
        <values>
          <value>
            <val>0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0</val>
          </value>
        </values>
      </ddeItem>
      <ddeItem name="NGc3 LAST" advise="1">
        <values>
          <value>
            <val>4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3.27</val>
          </value>
        </values>
      </ddeItem>
      <ddeItem name="NGc32 LAST" advise="1">
        <values>
          <value>
            <val>0</val>
          </value>
        </values>
      </ddeItem>
      <ddeItem name="NGc33 LAST" advise="1">
        <values>
          <value>
            <val>0</val>
          </value>
        </values>
      </ddeItem>
      <ddeItem name="NGc34 LAST" advise="1">
        <values>
          <value>
            <val>0</val>
          </value>
        </values>
      </ddeItem>
      <ddeItem name="NGc35 LAST" advise="1">
        <values>
          <value>
            <val>0</val>
          </value>
        </values>
      </ddeItem>
      <ddeItem name="NGc4 LAST" advise="1">
        <values>
          <value>
            <val>4.0199999999999996</val>
          </value>
        </values>
      </ddeItem>
      <ddeItem name="NGc5 LAST" advise="1">
        <values>
          <value>
            <val>4.0999999999999996</val>
          </value>
        </values>
      </ddeItem>
      <ddeItem name="NGc6 LAST" advise="1">
        <values>
          <value>
            <val>4.17</val>
          </value>
        </values>
      </ddeItem>
      <ddeItem name="NGc7 LAST" advise="1">
        <values>
          <value>
            <val>4.1900000000000004</val>
          </value>
        </values>
      </ddeItem>
      <ddeItem name="NGc8 LAST" advise="1">
        <values>
          <value>
            <val>3.9350000000000001</val>
          </value>
        </values>
      </ddeItem>
      <ddeItem name="NGc9 LAST" advise="1">
        <values>
          <value>
            <val>3.7250000000000001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K14">
            <v>0.58000000000000007</v>
          </cell>
        </row>
        <row r="15">
          <cell r="K15">
            <v>0.58000000000000007</v>
          </cell>
        </row>
        <row r="16">
          <cell r="K16">
            <v>0.58250000000000002</v>
          </cell>
        </row>
        <row r="17">
          <cell r="K17">
            <v>0.58499999999999996</v>
          </cell>
        </row>
        <row r="18">
          <cell r="K18">
            <v>0.59750000000000003</v>
          </cell>
        </row>
        <row r="19">
          <cell r="K19">
            <v>0.59750000000000003</v>
          </cell>
        </row>
        <row r="20">
          <cell r="K20">
            <v>0.6</v>
          </cell>
        </row>
        <row r="21">
          <cell r="K21">
            <v>0.58750000000000002</v>
          </cell>
        </row>
        <row r="22">
          <cell r="K22">
            <v>0.53500000000000003</v>
          </cell>
        </row>
        <row r="23">
          <cell r="K23">
            <v>0.40250000000000002</v>
          </cell>
        </row>
        <row r="24">
          <cell r="K24">
            <v>0.34749999999999998</v>
          </cell>
        </row>
        <row r="25">
          <cell r="K25">
            <v>0.33</v>
          </cell>
        </row>
        <row r="26">
          <cell r="K26">
            <v>0.32500000000000001</v>
          </cell>
        </row>
        <row r="27">
          <cell r="K27">
            <v>0.32500000000000001</v>
          </cell>
        </row>
        <row r="28">
          <cell r="K28">
            <v>0.32750000000000001</v>
          </cell>
        </row>
        <row r="29">
          <cell r="K29">
            <v>0.33250000000000002</v>
          </cell>
        </row>
        <row r="30">
          <cell r="K30">
            <v>0.33500000000000002</v>
          </cell>
        </row>
        <row r="31">
          <cell r="K31">
            <v>0.33750000000000002</v>
          </cell>
        </row>
        <row r="32">
          <cell r="K32">
            <v>0.34</v>
          </cell>
        </row>
        <row r="33">
          <cell r="K33">
            <v>0.33500000000000002</v>
          </cell>
        </row>
        <row r="34">
          <cell r="K34">
            <v>0.3125</v>
          </cell>
        </row>
        <row r="35">
          <cell r="K35">
            <v>0.27</v>
          </cell>
        </row>
        <row r="36">
          <cell r="K36">
            <v>0.26500000000000001</v>
          </cell>
        </row>
        <row r="37">
          <cell r="K37">
            <v>0.26250000000000001</v>
          </cell>
        </row>
        <row r="38">
          <cell r="K38">
            <v>0.26</v>
          </cell>
        </row>
        <row r="39">
          <cell r="K39">
            <v>0.26</v>
          </cell>
        </row>
        <row r="40">
          <cell r="K40">
            <v>0.26</v>
          </cell>
        </row>
        <row r="41">
          <cell r="K41">
            <v>0.26</v>
          </cell>
        </row>
        <row r="42">
          <cell r="K42">
            <v>0.27</v>
          </cell>
        </row>
        <row r="43">
          <cell r="K43">
            <v>0.27250000000000002</v>
          </cell>
        </row>
        <row r="44">
          <cell r="K44">
            <v>0.28000000000000003</v>
          </cell>
        </row>
        <row r="45">
          <cell r="K45">
            <v>0.27</v>
          </cell>
        </row>
        <row r="46">
          <cell r="K46">
            <v>0.26250000000000001</v>
          </cell>
        </row>
        <row r="47">
          <cell r="K47">
            <v>0.22850000000000001</v>
          </cell>
        </row>
        <row r="48">
          <cell r="K48">
            <v>0.22750000000000001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Sheet2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F14">
            <v>4.12</v>
          </cell>
        </row>
        <row r="15">
          <cell r="F15">
            <v>4.0749999999999993</v>
          </cell>
        </row>
        <row r="16">
          <cell r="F16">
            <v>4.0649999999999995</v>
          </cell>
        </row>
        <row r="17">
          <cell r="F17">
            <v>4.081999999999999</v>
          </cell>
        </row>
        <row r="18">
          <cell r="F18">
            <v>4.1030000000000006</v>
          </cell>
        </row>
        <row r="19">
          <cell r="F19">
            <v>4.2030000000000003</v>
          </cell>
        </row>
        <row r="20">
          <cell r="F20">
            <v>4.2130000000000001</v>
          </cell>
        </row>
        <row r="21">
          <cell r="F21">
            <v>4.008</v>
          </cell>
        </row>
        <row r="22">
          <cell r="F22">
            <v>3.7980000000000005</v>
          </cell>
        </row>
        <row r="23">
          <cell r="F23">
            <v>3.5907142857142857</v>
          </cell>
        </row>
        <row r="24">
          <cell r="F24">
            <v>3.4757142857142855</v>
          </cell>
        </row>
        <row r="25">
          <cell r="F25">
            <v>3.4507142857142856</v>
          </cell>
        </row>
        <row r="26">
          <cell r="F26">
            <v>3.4507142857142856</v>
          </cell>
        </row>
        <row r="27">
          <cell r="F27">
            <v>3.4607142857142859</v>
          </cell>
        </row>
        <row r="28">
          <cell r="F28">
            <v>3.4557142857142855</v>
          </cell>
        </row>
        <row r="29">
          <cell r="F29">
            <v>3.4757142857142855</v>
          </cell>
        </row>
        <row r="30">
          <cell r="F30">
            <v>3.6209999999999996</v>
          </cell>
        </row>
        <row r="31">
          <cell r="F31">
            <v>3.7179999999999995</v>
          </cell>
        </row>
        <row r="32">
          <cell r="F32">
            <v>3.7329999999999997</v>
          </cell>
        </row>
        <row r="33">
          <cell r="F33">
            <v>3.5979999999999994</v>
          </cell>
        </row>
        <row r="34">
          <cell r="F34">
            <v>3.43</v>
          </cell>
        </row>
        <row r="35">
          <cell r="F35">
            <v>3.2868333333333331</v>
          </cell>
        </row>
        <row r="36">
          <cell r="F36">
            <v>3.2168333333333332</v>
          </cell>
        </row>
        <row r="37">
          <cell r="F37">
            <v>3.1868333333333334</v>
          </cell>
        </row>
        <row r="38">
          <cell r="F38">
            <v>3.1768333333333332</v>
          </cell>
        </row>
        <row r="39">
          <cell r="F39">
            <v>3.1718333333333333</v>
          </cell>
        </row>
        <row r="40">
          <cell r="F40">
            <v>3.1618333333333331</v>
          </cell>
        </row>
        <row r="41">
          <cell r="F41">
            <v>3.1798333333333333</v>
          </cell>
        </row>
        <row r="42">
          <cell r="F42">
            <v>3.2798333333333334</v>
          </cell>
        </row>
        <row r="43">
          <cell r="F43">
            <v>3.3798333333333335</v>
          </cell>
        </row>
        <row r="44">
          <cell r="F44">
            <v>3.6071666666666666</v>
          </cell>
        </row>
        <row r="45">
          <cell r="F45">
            <v>3.4771666666666667</v>
          </cell>
        </row>
        <row r="46">
          <cell r="F46">
            <v>3.3341666666666665</v>
          </cell>
        </row>
        <row r="47">
          <cell r="F47">
            <v>3.1891666666666665</v>
          </cell>
        </row>
        <row r="48">
          <cell r="F48">
            <v>3.1671666666666667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0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10" sqref="M10"/>
    </sheetView>
  </sheetViews>
  <sheetFormatPr defaultColWidth="9.109375" defaultRowHeight="10.199999999999999" x14ac:dyDescent="0.2"/>
  <cols>
    <col min="1" max="1" width="9.109375" style="131"/>
    <col min="2" max="2" width="6.6640625" style="131" customWidth="1"/>
    <col min="3" max="3" width="15.6640625" style="207" customWidth="1"/>
    <col min="4" max="82" width="9.109375" style="131"/>
    <col min="83" max="16384" width="9.109375" style="98"/>
  </cols>
  <sheetData>
    <row r="1" spans="1:82" ht="10.8" thickBot="1" x14ac:dyDescent="0.25">
      <c r="AA1" s="133" t="s">
        <v>130</v>
      </c>
      <c r="AG1" s="133" t="s">
        <v>131</v>
      </c>
      <c r="AM1" s="133" t="s">
        <v>132</v>
      </c>
    </row>
    <row r="2" spans="1:82" ht="10.8" thickTop="1" x14ac:dyDescent="0.2">
      <c r="M2" s="131">
        <v>1</v>
      </c>
      <c r="N2" s="131">
        <v>2</v>
      </c>
      <c r="O2" s="131">
        <v>3</v>
      </c>
      <c r="P2" s="131">
        <v>5</v>
      </c>
      <c r="Q2" s="131">
        <v>4</v>
      </c>
      <c r="AA2" s="97" t="s">
        <v>220</v>
      </c>
      <c r="AB2" s="97" t="s">
        <v>214</v>
      </c>
      <c r="AC2" s="97" t="s">
        <v>177</v>
      </c>
      <c r="AD2" s="97" t="s">
        <v>176</v>
      </c>
      <c r="AE2" s="97" t="s">
        <v>221</v>
      </c>
      <c r="AF2" s="97"/>
      <c r="AG2" s="97" t="s">
        <v>220</v>
      </c>
      <c r="AH2" s="97" t="s">
        <v>214</v>
      </c>
      <c r="AI2" s="97" t="s">
        <v>177</v>
      </c>
      <c r="AJ2" s="97" t="s">
        <v>176</v>
      </c>
      <c r="AK2" s="97" t="s">
        <v>221</v>
      </c>
      <c r="AL2" s="97"/>
      <c r="AM2" s="97" t="s">
        <v>220</v>
      </c>
      <c r="AN2" s="97" t="s">
        <v>214</v>
      </c>
      <c r="AO2" s="97" t="s">
        <v>177</v>
      </c>
      <c r="AP2" s="97" t="s">
        <v>176</v>
      </c>
      <c r="AQ2" s="97" t="s">
        <v>221</v>
      </c>
      <c r="AR2" s="97"/>
      <c r="AS2" s="97"/>
      <c r="AT2" s="97"/>
      <c r="AU2" s="97"/>
      <c r="AV2" s="97"/>
      <c r="AW2" s="97"/>
    </row>
    <row r="3" spans="1:82" s="130" customFormat="1" ht="10.8" thickBot="1" x14ac:dyDescent="0.25">
      <c r="A3" s="132" t="s">
        <v>110</v>
      </c>
      <c r="B3" s="132" t="s">
        <v>225</v>
      </c>
      <c r="C3" s="132" t="s">
        <v>129</v>
      </c>
      <c r="D3" s="132" t="s">
        <v>224</v>
      </c>
      <c r="E3" s="132" t="s">
        <v>175</v>
      </c>
      <c r="F3" s="132" t="s">
        <v>127</v>
      </c>
      <c r="G3" s="132" t="s">
        <v>112</v>
      </c>
      <c r="H3" s="132" t="s">
        <v>114</v>
      </c>
      <c r="I3" s="132" t="s">
        <v>115</v>
      </c>
      <c r="J3" s="132" t="s">
        <v>113</v>
      </c>
      <c r="K3" s="132" t="s">
        <v>128</v>
      </c>
      <c r="L3" s="132" t="s">
        <v>117</v>
      </c>
      <c r="M3" s="133" t="s">
        <v>118</v>
      </c>
      <c r="N3" s="133" t="s">
        <v>86</v>
      </c>
      <c r="O3" s="133" t="s">
        <v>109</v>
      </c>
      <c r="P3" s="133" t="s">
        <v>107</v>
      </c>
      <c r="Q3" s="133" t="s">
        <v>108</v>
      </c>
      <c r="R3" s="133"/>
      <c r="S3" s="133" t="s">
        <v>130</v>
      </c>
      <c r="T3" s="133" t="s">
        <v>131</v>
      </c>
      <c r="U3" s="133" t="s">
        <v>132</v>
      </c>
      <c r="V3" s="133" t="s">
        <v>133</v>
      </c>
      <c r="W3" s="134"/>
      <c r="X3" s="132" t="s">
        <v>116</v>
      </c>
      <c r="Y3" s="132" t="s">
        <v>111</v>
      </c>
      <c r="Z3" s="134"/>
      <c r="AA3" s="161" t="str">
        <f>CONCATENATE(AA2," ",AA1)</f>
        <v>NY NET DELTA</v>
      </c>
      <c r="AB3" s="161" t="str">
        <f>CONCATENATE(AB2," ",AA1)</f>
        <v>EAST NET DELTA</v>
      </c>
      <c r="AC3" s="161" t="str">
        <f>CONCATENATE(AC2," ",AA1)</f>
        <v>CENTRAL NET DELTA</v>
      </c>
      <c r="AD3" s="161" t="str">
        <f>CONCATENATE(AD2," ",AA1)</f>
        <v>WEST NET DELTA</v>
      </c>
      <c r="AE3" s="161" t="str">
        <f>CONCATENATE(AE2," ",AA1)</f>
        <v>TEXAS NET DELTA</v>
      </c>
      <c r="AF3" s="134"/>
      <c r="AG3" s="161" t="str">
        <f>CONCATENATE(AG2," ",AG1)</f>
        <v>NY NET GAMMA</v>
      </c>
      <c r="AH3" s="161" t="str">
        <f>CONCATENATE(AH2," ",AG1)</f>
        <v>EAST NET GAMMA</v>
      </c>
      <c r="AI3" s="161" t="str">
        <f>CONCATENATE(AI2," ",AG1)</f>
        <v>CENTRAL NET GAMMA</v>
      </c>
      <c r="AJ3" s="161" t="str">
        <f>CONCATENATE(AJ2," ",AG1)</f>
        <v>WEST NET GAMMA</v>
      </c>
      <c r="AK3" s="161" t="str">
        <f>CONCATENATE(AK2," ",AG1)</f>
        <v>TEXAS NET GAMMA</v>
      </c>
      <c r="AL3" s="134"/>
      <c r="AM3" s="161" t="str">
        <f>CONCATENATE(AM2," ",AM1)</f>
        <v>NY NET VEGA</v>
      </c>
      <c r="AN3" s="161" t="str">
        <f>CONCATENATE(AN2," ",AM1)</f>
        <v>EAST NET VEGA</v>
      </c>
      <c r="AO3" s="161" t="str">
        <f>CONCATENATE(AO2," ",AM1)</f>
        <v>CENTRAL NET VEGA</v>
      </c>
      <c r="AP3" s="161" t="str">
        <f>CONCATENATE(AP2," ",AM1)</f>
        <v>WEST NET VEGA</v>
      </c>
      <c r="AQ3" s="161" t="str">
        <f>CONCATENATE(AQ2," ",AM1)</f>
        <v>TEXAS NET VEGA</v>
      </c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/>
      <c r="BU3" s="134"/>
      <c r="BV3" s="134"/>
      <c r="BW3" s="134"/>
      <c r="BX3" s="134"/>
      <c r="BY3" s="134"/>
      <c r="BZ3" s="134"/>
      <c r="CA3" s="134"/>
      <c r="CB3" s="134"/>
      <c r="CC3" s="134"/>
      <c r="CD3" s="134"/>
    </row>
    <row r="4" spans="1:82" ht="10.8" thickTop="1" x14ac:dyDescent="0.2">
      <c r="A4" s="96">
        <v>36708</v>
      </c>
      <c r="B4" s="164"/>
      <c r="D4" s="135"/>
      <c r="E4" s="136"/>
      <c r="F4" s="136"/>
      <c r="G4" s="137">
        <v>0</v>
      </c>
      <c r="H4" s="137">
        <v>1</v>
      </c>
      <c r="I4" s="138">
        <v>4.3</v>
      </c>
      <c r="J4" s="137">
        <f>VLOOKUP($A4,PARAMS,2,FALSE)+G4</f>
        <v>4.12</v>
      </c>
      <c r="K4" s="139">
        <v>0</v>
      </c>
      <c r="L4" s="139">
        <f t="shared" ref="L4:L33" si="0">VLOOKUP($A4,PARAMS,3,FALSE)+K4</f>
        <v>0.58000000000000007</v>
      </c>
      <c r="M4" s="140">
        <f>IF(ISNUMBER($F4),bsd(M$2,$H4,$J4,$I4,$Y4,$L4,$X4,0.2),0)</f>
        <v>0</v>
      </c>
      <c r="N4" s="140">
        <f>IF(ISNUMBER($F4),bsd(N$2,$H4,$J4,$I4,$Y4,$L4,$X4,0.2),0)</f>
        <v>0</v>
      </c>
      <c r="O4" s="140">
        <f t="shared" ref="N4:Q6" si="1">IF(ISNUMBER($F4),bsd(O$2,$H4,$J4,$I4,$Y4,$L4,$X4,0.2),0)</f>
        <v>0</v>
      </c>
      <c r="P4" s="140">
        <f t="shared" si="1"/>
        <v>0</v>
      </c>
      <c r="Q4" s="140">
        <f t="shared" si="1"/>
        <v>0</v>
      </c>
      <c r="R4" s="141"/>
      <c r="S4" s="142">
        <f t="shared" ref="S4:T6" si="2">IF(ISNUMBER($A4),$F4*N4,0)</f>
        <v>0</v>
      </c>
      <c r="T4" s="142">
        <f t="shared" si="2"/>
        <v>0</v>
      </c>
      <c r="U4" s="143">
        <f>IF(ISNUMBER($A4),$F4*P4*10000,0)</f>
        <v>0</v>
      </c>
      <c r="V4" s="143">
        <f>IF(ISNUMBER($A4),$F4*Q4*-10000,0)</f>
        <v>0</v>
      </c>
      <c r="W4" s="144"/>
      <c r="X4" s="145">
        <f t="shared" ref="X4:X33" si="3">VLOOKUP($A4,PARAMS,7,FALSE)</f>
        <v>6.8108005724551016E-2</v>
      </c>
      <c r="Y4" s="146">
        <f t="shared" ref="Y4:Y33" ca="1" si="4">VLOOKUP($A4,PARAMS,4,FALSE)-TODAY()</f>
        <v>25</v>
      </c>
      <c r="AA4" s="142">
        <f t="shared" ref="AA4:AE6" si="5">IF($E4=AA$2,$S4,0)</f>
        <v>0</v>
      </c>
      <c r="AB4" s="142">
        <f t="shared" si="5"/>
        <v>0</v>
      </c>
      <c r="AC4" s="142">
        <f t="shared" si="5"/>
        <v>0</v>
      </c>
      <c r="AD4" s="142">
        <f t="shared" si="5"/>
        <v>0</v>
      </c>
      <c r="AE4" s="142">
        <f t="shared" si="5"/>
        <v>0</v>
      </c>
      <c r="AG4" s="142">
        <f t="shared" ref="AG4:AK6" si="6">IF($E4=AG$2,$T4,0)</f>
        <v>0</v>
      </c>
      <c r="AH4" s="142">
        <f t="shared" si="6"/>
        <v>0</v>
      </c>
      <c r="AI4" s="142">
        <f t="shared" si="6"/>
        <v>0</v>
      </c>
      <c r="AJ4" s="142">
        <f t="shared" si="6"/>
        <v>0</v>
      </c>
      <c r="AK4" s="142">
        <f t="shared" si="6"/>
        <v>0</v>
      </c>
      <c r="AM4" s="142">
        <f t="shared" ref="AM4:AQ6" si="7">IF($E4=AM$2,$U4,0)</f>
        <v>0</v>
      </c>
      <c r="AN4" s="142">
        <f t="shared" si="7"/>
        <v>0</v>
      </c>
      <c r="AO4" s="142">
        <f t="shared" si="7"/>
        <v>0</v>
      </c>
      <c r="AP4" s="142">
        <f t="shared" si="7"/>
        <v>0</v>
      </c>
      <c r="AQ4" s="142">
        <f t="shared" si="7"/>
        <v>0</v>
      </c>
    </row>
    <row r="5" spans="1:82" x14ac:dyDescent="0.2">
      <c r="A5" s="96">
        <v>36708</v>
      </c>
      <c r="B5" s="164"/>
      <c r="D5" s="135"/>
      <c r="E5" s="136"/>
      <c r="F5" s="136"/>
      <c r="G5" s="137">
        <v>0</v>
      </c>
      <c r="H5" s="137">
        <v>3</v>
      </c>
      <c r="I5" s="138">
        <v>4.3</v>
      </c>
      <c r="J5" s="137">
        <f>VLOOKUP($A5,PARAMS,2,FALSE)+G5</f>
        <v>4.12</v>
      </c>
      <c r="K5" s="139">
        <v>0</v>
      </c>
      <c r="L5" s="139">
        <f t="shared" si="0"/>
        <v>0.58000000000000007</v>
      </c>
      <c r="M5" s="140">
        <f>IF(ISNUMBER($F5),bsd(M$2,$H5,$J5,$I5,$Y5,$L5,$X5,0.2),0)</f>
        <v>0</v>
      </c>
      <c r="N5" s="140">
        <f t="shared" si="1"/>
        <v>0</v>
      </c>
      <c r="O5" s="140">
        <f t="shared" si="1"/>
        <v>0</v>
      </c>
      <c r="P5" s="140">
        <f t="shared" si="1"/>
        <v>0</v>
      </c>
      <c r="Q5" s="140">
        <f t="shared" si="1"/>
        <v>0</v>
      </c>
      <c r="R5" s="141"/>
      <c r="S5" s="142">
        <f t="shared" si="2"/>
        <v>0</v>
      </c>
      <c r="T5" s="142">
        <f t="shared" si="2"/>
        <v>0</v>
      </c>
      <c r="U5" s="143">
        <f>IF(ISNUMBER($A5),$F5*P5*10000,0)</f>
        <v>0</v>
      </c>
      <c r="V5" s="143">
        <f>IF(ISNUMBER($A5),$F5*Q5*-10000,0)</f>
        <v>0</v>
      </c>
      <c r="W5" s="144"/>
      <c r="X5" s="145">
        <f t="shared" si="3"/>
        <v>6.8108005724551016E-2</v>
      </c>
      <c r="Y5" s="146">
        <f t="shared" ca="1" si="4"/>
        <v>25</v>
      </c>
      <c r="AA5" s="142">
        <f t="shared" si="5"/>
        <v>0</v>
      </c>
      <c r="AB5" s="142">
        <f t="shared" si="5"/>
        <v>0</v>
      </c>
      <c r="AC5" s="142">
        <f t="shared" si="5"/>
        <v>0</v>
      </c>
      <c r="AD5" s="142">
        <f t="shared" si="5"/>
        <v>0</v>
      </c>
      <c r="AE5" s="142">
        <f t="shared" si="5"/>
        <v>0</v>
      </c>
      <c r="AG5" s="142">
        <f t="shared" si="6"/>
        <v>0</v>
      </c>
      <c r="AH5" s="142">
        <f t="shared" si="6"/>
        <v>0</v>
      </c>
      <c r="AI5" s="142">
        <f t="shared" si="6"/>
        <v>0</v>
      </c>
      <c r="AJ5" s="142">
        <f t="shared" si="6"/>
        <v>0</v>
      </c>
      <c r="AK5" s="142">
        <f t="shared" si="6"/>
        <v>0</v>
      </c>
      <c r="AM5" s="142">
        <f t="shared" si="7"/>
        <v>0</v>
      </c>
      <c r="AN5" s="142">
        <f t="shared" si="7"/>
        <v>0</v>
      </c>
      <c r="AO5" s="142">
        <f t="shared" si="7"/>
        <v>0</v>
      </c>
      <c r="AP5" s="142">
        <f t="shared" si="7"/>
        <v>0</v>
      </c>
      <c r="AQ5" s="142">
        <f t="shared" si="7"/>
        <v>0</v>
      </c>
    </row>
    <row r="6" spans="1:82" x14ac:dyDescent="0.2">
      <c r="A6" s="96">
        <v>36708</v>
      </c>
      <c r="B6" s="164"/>
      <c r="C6" s="207" t="s">
        <v>255</v>
      </c>
      <c r="D6" s="135"/>
      <c r="E6" s="136"/>
      <c r="F6" s="136"/>
      <c r="G6" s="137">
        <v>0</v>
      </c>
      <c r="H6" s="137">
        <v>3</v>
      </c>
      <c r="I6" s="138">
        <v>4.3499999999999996</v>
      </c>
      <c r="J6" s="137">
        <f>VLOOKUP($A6,PARAMS,2,FALSE)+G6</f>
        <v>4.12</v>
      </c>
      <c r="K6" s="139">
        <v>0</v>
      </c>
      <c r="L6" s="139">
        <f t="shared" si="0"/>
        <v>0.58000000000000007</v>
      </c>
      <c r="M6" s="140">
        <f>IF(ISNUMBER($F6),bsd(M$2,$H6,$J6,$I6,$Y6,$L6,$X6,0.2),0)</f>
        <v>0</v>
      </c>
      <c r="N6" s="140">
        <f t="shared" si="1"/>
        <v>0</v>
      </c>
      <c r="O6" s="140">
        <f t="shared" si="1"/>
        <v>0</v>
      </c>
      <c r="P6" s="140">
        <f t="shared" si="1"/>
        <v>0</v>
      </c>
      <c r="Q6" s="140">
        <f t="shared" si="1"/>
        <v>0</v>
      </c>
      <c r="R6" s="141"/>
      <c r="S6" s="142">
        <f t="shared" si="2"/>
        <v>0</v>
      </c>
      <c r="T6" s="142">
        <f t="shared" si="2"/>
        <v>0</v>
      </c>
      <c r="U6" s="143">
        <f>IF(ISNUMBER($A6),$F6*P6*10000,0)</f>
        <v>0</v>
      </c>
      <c r="V6" s="143">
        <f>IF(ISNUMBER($A6),$F6*Q6*-10000,0)</f>
        <v>0</v>
      </c>
      <c r="W6" s="144"/>
      <c r="X6" s="145">
        <f t="shared" si="3"/>
        <v>6.8108005724551016E-2</v>
      </c>
      <c r="Y6" s="146">
        <f t="shared" ca="1" si="4"/>
        <v>25</v>
      </c>
      <c r="AA6" s="142">
        <f t="shared" si="5"/>
        <v>0</v>
      </c>
      <c r="AB6" s="142">
        <f t="shared" si="5"/>
        <v>0</v>
      </c>
      <c r="AC6" s="142">
        <f t="shared" si="5"/>
        <v>0</v>
      </c>
      <c r="AD6" s="142">
        <f t="shared" si="5"/>
        <v>0</v>
      </c>
      <c r="AE6" s="142">
        <f t="shared" si="5"/>
        <v>0</v>
      </c>
      <c r="AG6" s="142">
        <f t="shared" si="6"/>
        <v>0</v>
      </c>
      <c r="AH6" s="142">
        <f t="shared" si="6"/>
        <v>0</v>
      </c>
      <c r="AI6" s="142">
        <f t="shared" si="6"/>
        <v>0</v>
      </c>
      <c r="AJ6" s="142">
        <f t="shared" si="6"/>
        <v>0</v>
      </c>
      <c r="AK6" s="142">
        <f t="shared" si="6"/>
        <v>0</v>
      </c>
      <c r="AM6" s="142">
        <f t="shared" si="7"/>
        <v>0</v>
      </c>
      <c r="AN6" s="142">
        <f t="shared" si="7"/>
        <v>0</v>
      </c>
      <c r="AO6" s="142">
        <f t="shared" si="7"/>
        <v>0</v>
      </c>
      <c r="AP6" s="142">
        <f t="shared" si="7"/>
        <v>0</v>
      </c>
      <c r="AQ6" s="142">
        <f t="shared" si="7"/>
        <v>0</v>
      </c>
    </row>
    <row r="7" spans="1:82" x14ac:dyDescent="0.2">
      <c r="A7" s="135"/>
      <c r="F7" s="136"/>
      <c r="G7" s="137"/>
      <c r="H7" s="137"/>
      <c r="I7" s="138"/>
      <c r="J7" s="137"/>
      <c r="K7" s="139"/>
      <c r="L7" s="139"/>
      <c r="M7" s="140"/>
      <c r="N7" s="140"/>
      <c r="O7" s="140"/>
      <c r="P7" s="140"/>
      <c r="Q7" s="140"/>
      <c r="R7" s="141"/>
      <c r="S7" s="142"/>
      <c r="T7" s="142"/>
      <c r="U7" s="143"/>
      <c r="V7" s="143"/>
      <c r="W7" s="144"/>
      <c r="X7" s="145"/>
      <c r="Y7" s="146"/>
    </row>
    <row r="8" spans="1:82" x14ac:dyDescent="0.2">
      <c r="A8" s="96">
        <v>36708</v>
      </c>
      <c r="B8" s="164"/>
      <c r="D8" s="135"/>
      <c r="E8" s="136"/>
      <c r="F8" s="136"/>
      <c r="G8" s="137"/>
      <c r="H8" s="137"/>
      <c r="I8" s="138"/>
      <c r="J8" s="137">
        <f>VLOOKUP($A8,PARAMS,2,FALSE)+G8</f>
        <v>4.12</v>
      </c>
      <c r="K8" s="139">
        <v>0</v>
      </c>
      <c r="L8" s="139">
        <f t="shared" si="0"/>
        <v>0.58000000000000007</v>
      </c>
      <c r="M8" s="140">
        <f>IF(ISNUMBER($F8),bsd(M$2,$H8,$J8,$I8,$Y8,$L8,$X8,0.2),0)</f>
        <v>0</v>
      </c>
      <c r="N8" s="140">
        <f>IF(ISNUMBER($F8),bsd(N$2,$H8,$J8,$I8,$Y8,$L8,$X8,0.2),0)</f>
        <v>0</v>
      </c>
      <c r="O8" s="140">
        <f>IF(ISNUMBER($F8),bsd(O$2,$H8,$J8,$I8,$Y8,$L8,$X8,0.2),0)</f>
        <v>0</v>
      </c>
      <c r="P8" s="140">
        <f>IF(ISNUMBER($F8),bsd(P$2,$H8,$J8,$I8,$Y8,$L8,$X8,0.2),0)</f>
        <v>0</v>
      </c>
      <c r="Q8" s="140">
        <f>IF(ISNUMBER($F8),bsd(Q$2,$H8,$J8,$I8,$Y8,$L8,$X8,0.2),0)</f>
        <v>0</v>
      </c>
      <c r="R8" s="141"/>
      <c r="S8" s="142">
        <f t="shared" ref="S8:T11" si="8">IF(ISNUMBER($A8),$F8*N8,0)</f>
        <v>0</v>
      </c>
      <c r="T8" s="142">
        <f t="shared" si="8"/>
        <v>0</v>
      </c>
      <c r="U8" s="143">
        <f>IF(ISNUMBER($A8),$F8*P8*10000,0)</f>
        <v>0</v>
      </c>
      <c r="V8" s="143">
        <f>IF(ISNUMBER($A8),$F8*Q8*-10000,0)</f>
        <v>0</v>
      </c>
      <c r="W8" s="144"/>
      <c r="X8" s="145">
        <f t="shared" si="3"/>
        <v>6.8108005724551016E-2</v>
      </c>
      <c r="Y8" s="146">
        <f t="shared" ca="1" si="4"/>
        <v>25</v>
      </c>
      <c r="AA8" s="142">
        <f>IF($E8=AA$2,$S8,0)</f>
        <v>0</v>
      </c>
      <c r="AB8" s="142">
        <f>IF($E8=AB$2,$S8,0)</f>
        <v>0</v>
      </c>
      <c r="AC8" s="142">
        <f>IF($E8=AC$2,$S8,0)</f>
        <v>0</v>
      </c>
      <c r="AD8" s="142">
        <f>IF($E8=AD$2,$S8,0)</f>
        <v>0</v>
      </c>
      <c r="AE8" s="142">
        <f>IF($E8=AE$2,$S8,0)</f>
        <v>0</v>
      </c>
      <c r="AG8" s="142">
        <f>IF($E8=AG$2,$T8,0)</f>
        <v>0</v>
      </c>
      <c r="AH8" s="142">
        <f>IF($E8=AH$2,$T8,0)</f>
        <v>0</v>
      </c>
      <c r="AI8" s="142">
        <f>IF($E8=AI$2,$T8,0)</f>
        <v>0</v>
      </c>
      <c r="AJ8" s="142">
        <f>IF($E8=AJ$2,$T8,0)</f>
        <v>0</v>
      </c>
      <c r="AK8" s="142">
        <f>IF($E8=AK$2,$T8,0)</f>
        <v>0</v>
      </c>
      <c r="AM8" s="142">
        <f>IF($E8=AM$2,$U8,0)</f>
        <v>0</v>
      </c>
      <c r="AN8" s="142">
        <f>IF($E8=AN$2,$U8,0)</f>
        <v>0</v>
      </c>
      <c r="AO8" s="142">
        <f>IF($E8=AO$2,$U8,0)</f>
        <v>0</v>
      </c>
      <c r="AP8" s="142">
        <f>IF($E8=AP$2,$U8,0)</f>
        <v>0</v>
      </c>
      <c r="AQ8" s="142">
        <f>IF($E8=AQ$2,$U8,0)</f>
        <v>0</v>
      </c>
    </row>
    <row r="9" spans="1:82" x14ac:dyDescent="0.2">
      <c r="A9" s="96">
        <v>36739</v>
      </c>
      <c r="B9" s="164"/>
      <c r="D9" s="135"/>
      <c r="E9" s="136"/>
      <c r="F9" s="136">
        <v>300</v>
      </c>
      <c r="G9" s="137">
        <v>0</v>
      </c>
      <c r="H9" s="137">
        <v>1</v>
      </c>
      <c r="I9" s="138">
        <v>4.5</v>
      </c>
      <c r="J9" s="137">
        <f>VLOOKUP($A9,PARAMS,2,FALSE)+G9</f>
        <v>4.0749999999999993</v>
      </c>
      <c r="K9" s="139">
        <v>0</v>
      </c>
      <c r="L9" s="139">
        <f t="shared" si="0"/>
        <v>0.58000000000000007</v>
      </c>
      <c r="M9" s="140">
        <f ca="1">IF(ISNUMBER($F9),bsd(M$2,$H9,$J9,$I9,$Y9,$L9,$X9,0.2),0)</f>
        <v>0.20306550165695492</v>
      </c>
      <c r="N9" s="140">
        <f t="shared" ref="M9:Q11" ca="1" si="9">IF(ISNUMBER($F9),bsd(N$2,$H9,$J9,$I9,$Y9,$L9,$X9,0.2),0)</f>
        <v>0.36575725421773464</v>
      </c>
      <c r="O9" s="140">
        <f t="shared" ca="1" si="9"/>
        <v>4.1521049826459093E-3</v>
      </c>
      <c r="P9" s="140">
        <f t="shared" ca="1" si="9"/>
        <v>5.8645398713088603E-3</v>
      </c>
      <c r="Q9" s="140">
        <f t="shared" ca="1" si="9"/>
        <v>3.1327627471586794E-3</v>
      </c>
      <c r="R9" s="141"/>
      <c r="S9" s="142">
        <f t="shared" ca="1" si="8"/>
        <v>109.7271762653204</v>
      </c>
      <c r="T9" s="142">
        <f t="shared" ca="1" si="8"/>
        <v>1.2456314947937728</v>
      </c>
      <c r="U9" s="143">
        <f ca="1">IF(ISNUMBER($A9),$F9*P9*10000,0)</f>
        <v>17593.619613926581</v>
      </c>
      <c r="V9" s="143">
        <f ca="1">IF(ISNUMBER($A9),$F9*Q9*-10000,0)</f>
        <v>-9398.2882414760388</v>
      </c>
      <c r="W9" s="144"/>
      <c r="X9" s="145">
        <f t="shared" si="3"/>
        <v>6.9012418156786007E-2</v>
      </c>
      <c r="Y9" s="146">
        <f t="shared" ca="1" si="4"/>
        <v>54</v>
      </c>
      <c r="AA9" s="142">
        <f t="shared" ref="AA9:AE11" si="10">IF($E9=AA$2,$S9,0)</f>
        <v>0</v>
      </c>
      <c r="AB9" s="142">
        <f t="shared" si="10"/>
        <v>0</v>
      </c>
      <c r="AC9" s="142">
        <f t="shared" si="10"/>
        <v>0</v>
      </c>
      <c r="AD9" s="142">
        <f t="shared" si="10"/>
        <v>0</v>
      </c>
      <c r="AE9" s="142">
        <f t="shared" si="10"/>
        <v>0</v>
      </c>
      <c r="AG9" s="142">
        <f t="shared" ref="AG9:AK11" si="11">IF($E9=AG$2,$T9,0)</f>
        <v>0</v>
      </c>
      <c r="AH9" s="142">
        <f t="shared" si="11"/>
        <v>0</v>
      </c>
      <c r="AI9" s="142">
        <f t="shared" si="11"/>
        <v>0</v>
      </c>
      <c r="AJ9" s="142">
        <f t="shared" si="11"/>
        <v>0</v>
      </c>
      <c r="AK9" s="142">
        <f t="shared" si="11"/>
        <v>0</v>
      </c>
      <c r="AM9" s="142">
        <f t="shared" ref="AM9:AQ11" si="12">IF($E9=AM$2,$U9,0)</f>
        <v>0</v>
      </c>
      <c r="AN9" s="142">
        <f t="shared" si="12"/>
        <v>0</v>
      </c>
      <c r="AO9" s="142">
        <f t="shared" si="12"/>
        <v>0</v>
      </c>
      <c r="AP9" s="142">
        <f t="shared" si="12"/>
        <v>0</v>
      </c>
      <c r="AQ9" s="142">
        <f t="shared" si="12"/>
        <v>0</v>
      </c>
    </row>
    <row r="10" spans="1:82" ht="11.25" customHeight="1" x14ac:dyDescent="0.2">
      <c r="A10" s="96">
        <v>36739</v>
      </c>
      <c r="B10" s="135"/>
      <c r="D10" s="135"/>
      <c r="E10" s="136"/>
      <c r="F10" s="136">
        <v>300</v>
      </c>
      <c r="G10" s="137">
        <v>0</v>
      </c>
      <c r="H10" s="137">
        <v>2</v>
      </c>
      <c r="I10" s="138">
        <v>3.6</v>
      </c>
      <c r="J10" s="137">
        <f>VLOOKUP($A10,PARAMS,2,FALSE)+G10</f>
        <v>4.0749999999999993</v>
      </c>
      <c r="K10" s="139">
        <v>0</v>
      </c>
      <c r="L10" s="139">
        <f t="shared" si="0"/>
        <v>0.58000000000000007</v>
      </c>
      <c r="M10" s="140">
        <f t="shared" ca="1" si="9"/>
        <v>0.15275238292884108</v>
      </c>
      <c r="N10" s="140">
        <f t="shared" ca="1" si="9"/>
        <v>-0.24979298739987557</v>
      </c>
      <c r="O10" s="140">
        <f t="shared" ca="1" si="9"/>
        <v>3.5135278491603139E-3</v>
      </c>
      <c r="P10" s="140">
        <f t="shared" ca="1" si="9"/>
        <v>4.9672020512261383E-3</v>
      </c>
      <c r="Q10" s="140">
        <f t="shared" ca="1" si="9"/>
        <v>2.6522655186687061E-3</v>
      </c>
      <c r="R10" s="141"/>
      <c r="S10" s="142">
        <f t="shared" ca="1" si="8"/>
        <v>-74.937896219962667</v>
      </c>
      <c r="T10" s="142">
        <f t="shared" ca="1" si="8"/>
        <v>1.0540583547480942</v>
      </c>
      <c r="U10" s="143">
        <f ca="1">IF(ISNUMBER($A10),$F10*P10*10000,0)</f>
        <v>14901.606153678415</v>
      </c>
      <c r="V10" s="143">
        <f ca="1">IF(ISNUMBER($A10),$F10*Q10*-10000,0)</f>
        <v>-7956.7965560061184</v>
      </c>
      <c r="W10" s="144"/>
      <c r="X10" s="145">
        <f t="shared" si="3"/>
        <v>6.9012418156786007E-2</v>
      </c>
      <c r="Y10" s="146">
        <f t="shared" ca="1" si="4"/>
        <v>54</v>
      </c>
      <c r="AA10" s="142">
        <f t="shared" si="10"/>
        <v>0</v>
      </c>
      <c r="AB10" s="142">
        <f t="shared" si="10"/>
        <v>0</v>
      </c>
      <c r="AC10" s="142">
        <f t="shared" si="10"/>
        <v>0</v>
      </c>
      <c r="AD10" s="142">
        <f t="shared" si="10"/>
        <v>0</v>
      </c>
      <c r="AE10" s="142">
        <f t="shared" si="10"/>
        <v>0</v>
      </c>
      <c r="AG10" s="142">
        <f t="shared" si="11"/>
        <v>0</v>
      </c>
      <c r="AH10" s="142">
        <f t="shared" si="11"/>
        <v>0</v>
      </c>
      <c r="AI10" s="142">
        <f t="shared" si="11"/>
        <v>0</v>
      </c>
      <c r="AJ10" s="142">
        <f t="shared" si="11"/>
        <v>0</v>
      </c>
      <c r="AK10" s="142">
        <f t="shared" si="11"/>
        <v>0</v>
      </c>
      <c r="AM10" s="142">
        <f t="shared" si="12"/>
        <v>0</v>
      </c>
      <c r="AN10" s="142">
        <f t="shared" si="12"/>
        <v>0</v>
      </c>
      <c r="AO10" s="142">
        <f t="shared" si="12"/>
        <v>0</v>
      </c>
      <c r="AP10" s="142">
        <f t="shared" si="12"/>
        <v>0</v>
      </c>
      <c r="AQ10" s="142">
        <f t="shared" si="12"/>
        <v>0</v>
      </c>
    </row>
    <row r="11" spans="1:82" ht="11.25" customHeight="1" x14ac:dyDescent="0.2">
      <c r="A11" s="96">
        <v>36800</v>
      </c>
      <c r="B11" s="164"/>
      <c r="D11" s="135"/>
      <c r="E11" s="136"/>
      <c r="F11" s="136"/>
      <c r="G11" s="137"/>
      <c r="H11" s="137"/>
      <c r="I11" s="138"/>
      <c r="J11" s="137">
        <f>VLOOKUP($A11,PARAMS,2,FALSE)+G11</f>
        <v>4.081999999999999</v>
      </c>
      <c r="K11" s="139">
        <v>0</v>
      </c>
      <c r="L11" s="139">
        <f t="shared" si="0"/>
        <v>0.58499999999999996</v>
      </c>
      <c r="M11" s="140">
        <f t="shared" si="9"/>
        <v>0</v>
      </c>
      <c r="N11" s="140">
        <f t="shared" si="9"/>
        <v>0</v>
      </c>
      <c r="O11" s="140">
        <f t="shared" si="9"/>
        <v>0</v>
      </c>
      <c r="P11" s="140">
        <f t="shared" si="9"/>
        <v>0</v>
      </c>
      <c r="Q11" s="140">
        <f t="shared" si="9"/>
        <v>0</v>
      </c>
      <c r="R11" s="141"/>
      <c r="S11" s="142">
        <f t="shared" si="8"/>
        <v>0</v>
      </c>
      <c r="T11" s="142">
        <f t="shared" si="8"/>
        <v>0</v>
      </c>
      <c r="U11" s="143">
        <f>IF(ISNUMBER($A11),$F11*P11*10000,0)</f>
        <v>0</v>
      </c>
      <c r="V11" s="143">
        <f>IF(ISNUMBER($A11),$F11*Q11*-10000,0)</f>
        <v>0</v>
      </c>
      <c r="W11" s="144"/>
      <c r="X11" s="145">
        <f t="shared" si="3"/>
        <v>7.0364051970247032E-2</v>
      </c>
      <c r="Y11" s="146">
        <f t="shared" ca="1" si="4"/>
        <v>116</v>
      </c>
      <c r="AA11" s="142">
        <f t="shared" si="10"/>
        <v>0</v>
      </c>
      <c r="AB11" s="142">
        <f t="shared" si="10"/>
        <v>0</v>
      </c>
      <c r="AC11" s="142">
        <f t="shared" si="10"/>
        <v>0</v>
      </c>
      <c r="AD11" s="142">
        <f t="shared" si="10"/>
        <v>0</v>
      </c>
      <c r="AE11" s="142">
        <f t="shared" si="10"/>
        <v>0</v>
      </c>
      <c r="AG11" s="142">
        <f t="shared" si="11"/>
        <v>0</v>
      </c>
      <c r="AH11" s="142">
        <f t="shared" si="11"/>
        <v>0</v>
      </c>
      <c r="AI11" s="142">
        <f t="shared" si="11"/>
        <v>0</v>
      </c>
      <c r="AJ11" s="142">
        <f t="shared" si="11"/>
        <v>0</v>
      </c>
      <c r="AK11" s="142">
        <f t="shared" si="11"/>
        <v>0</v>
      </c>
      <c r="AM11" s="142">
        <f t="shared" si="12"/>
        <v>0</v>
      </c>
      <c r="AN11" s="142">
        <f t="shared" si="12"/>
        <v>0</v>
      </c>
      <c r="AO11" s="142">
        <f t="shared" si="12"/>
        <v>0</v>
      </c>
      <c r="AP11" s="142">
        <f t="shared" si="12"/>
        <v>0</v>
      </c>
      <c r="AQ11" s="142">
        <f t="shared" si="12"/>
        <v>0</v>
      </c>
    </row>
    <row r="12" spans="1:82" x14ac:dyDescent="0.2">
      <c r="A12" s="96"/>
      <c r="D12" s="135"/>
      <c r="E12" s="136"/>
      <c r="F12" s="136"/>
      <c r="G12" s="137"/>
      <c r="H12" s="137"/>
      <c r="I12" s="138"/>
      <c r="J12" s="137"/>
      <c r="K12" s="139"/>
      <c r="L12" s="139"/>
      <c r="M12" s="140"/>
      <c r="N12" s="140"/>
      <c r="O12" s="140"/>
      <c r="P12" s="140"/>
      <c r="Q12" s="140"/>
      <c r="R12" s="141"/>
      <c r="S12" s="142"/>
      <c r="T12" s="142"/>
      <c r="U12" s="143"/>
      <c r="V12" s="143"/>
      <c r="W12" s="144"/>
      <c r="X12" s="145"/>
      <c r="Y12" s="146"/>
      <c r="AA12" s="142"/>
      <c r="AB12" s="142"/>
      <c r="AC12" s="142"/>
      <c r="AD12" s="142"/>
      <c r="AE12" s="142"/>
      <c r="AG12" s="142"/>
      <c r="AH12" s="142"/>
      <c r="AI12" s="142"/>
      <c r="AJ12" s="142"/>
      <c r="AK12" s="142"/>
      <c r="AM12" s="142"/>
      <c r="AN12" s="142"/>
      <c r="AO12" s="142"/>
      <c r="AP12" s="142"/>
      <c r="AQ12" s="142"/>
    </row>
    <row r="13" spans="1:82" x14ac:dyDescent="0.2">
      <c r="A13" s="96">
        <v>36831</v>
      </c>
      <c r="D13" s="135"/>
      <c r="E13" s="136"/>
      <c r="F13" s="136"/>
      <c r="G13" s="137"/>
      <c r="H13" s="137">
        <v>3</v>
      </c>
      <c r="I13" s="138">
        <v>4.0999999999999996</v>
      </c>
      <c r="J13" s="137">
        <f>VLOOKUP($A13,PARAMS,2,FALSE)+G13</f>
        <v>4.1030000000000006</v>
      </c>
      <c r="K13" s="139">
        <v>0</v>
      </c>
      <c r="L13" s="139">
        <f t="shared" si="0"/>
        <v>0.59750000000000003</v>
      </c>
      <c r="M13" s="140">
        <f>IF(ISNUMBER($F13),bsd(M$2,$H13,$J13,$I13,$Y13,$L13,$X13,0.2),0)</f>
        <v>0</v>
      </c>
      <c r="N13" s="140">
        <f t="shared" ref="M13:Q17" si="13">IF(ISNUMBER($F13),bsd(N$2,$H13,$J13,$I13,$Y13,$L13,$X13,0.2),0)</f>
        <v>0</v>
      </c>
      <c r="O13" s="140">
        <f t="shared" si="13"/>
        <v>0</v>
      </c>
      <c r="P13" s="140">
        <f t="shared" si="13"/>
        <v>0</v>
      </c>
      <c r="Q13" s="140">
        <f t="shared" si="13"/>
        <v>0</v>
      </c>
      <c r="R13" s="141"/>
      <c r="S13" s="142">
        <f t="shared" ref="S13:T17" si="14">IF(ISNUMBER($A13),$F13*N13,0)</f>
        <v>0</v>
      </c>
      <c r="T13" s="142">
        <f t="shared" si="14"/>
        <v>0</v>
      </c>
      <c r="U13" s="143">
        <f>IF(ISNUMBER($A13),$F13*P13*10000,0)</f>
        <v>0</v>
      </c>
      <c r="V13" s="143">
        <f>IF(ISNUMBER($A13),$F13*Q13*-10000,0)</f>
        <v>0</v>
      </c>
      <c r="W13" s="144"/>
      <c r="X13" s="145">
        <f t="shared" si="3"/>
        <v>7.0924982419675001E-2</v>
      </c>
      <c r="Y13" s="146">
        <f t="shared" ca="1" si="4"/>
        <v>146</v>
      </c>
      <c r="AA13" s="142">
        <f t="shared" ref="AA13:AE17" si="15">IF($E13=AA$2,$S13,0)</f>
        <v>0</v>
      </c>
      <c r="AB13" s="142">
        <f t="shared" si="15"/>
        <v>0</v>
      </c>
      <c r="AC13" s="142">
        <f t="shared" si="15"/>
        <v>0</v>
      </c>
      <c r="AD13" s="142">
        <f t="shared" si="15"/>
        <v>0</v>
      </c>
      <c r="AE13" s="142">
        <f t="shared" si="15"/>
        <v>0</v>
      </c>
      <c r="AG13" s="142">
        <f t="shared" ref="AG13:AK17" si="16">IF($E13=AG$2,$T13,0)</f>
        <v>0</v>
      </c>
      <c r="AH13" s="142">
        <f t="shared" si="16"/>
        <v>0</v>
      </c>
      <c r="AI13" s="142">
        <f t="shared" si="16"/>
        <v>0</v>
      </c>
      <c r="AJ13" s="142">
        <f t="shared" si="16"/>
        <v>0</v>
      </c>
      <c r="AK13" s="142">
        <f t="shared" si="16"/>
        <v>0</v>
      </c>
      <c r="AM13" s="142">
        <f t="shared" ref="AM13:AQ17" si="17">IF($E13=AM$2,$U13,0)</f>
        <v>0</v>
      </c>
      <c r="AN13" s="142">
        <f t="shared" si="17"/>
        <v>0</v>
      </c>
      <c r="AO13" s="142">
        <f t="shared" si="17"/>
        <v>0</v>
      </c>
      <c r="AP13" s="142">
        <f t="shared" si="17"/>
        <v>0</v>
      </c>
      <c r="AQ13" s="142">
        <f t="shared" si="17"/>
        <v>0</v>
      </c>
    </row>
    <row r="14" spans="1:82" x14ac:dyDescent="0.2">
      <c r="A14" s="96">
        <v>36861</v>
      </c>
      <c r="D14" s="135"/>
      <c r="E14" s="136"/>
      <c r="F14" s="136"/>
      <c r="G14" s="137"/>
      <c r="H14" s="137">
        <v>3</v>
      </c>
      <c r="I14" s="138">
        <v>4.0999999999999996</v>
      </c>
      <c r="J14" s="137">
        <f>VLOOKUP($A14,PARAMS,2,FALSE)+G14</f>
        <v>4.2030000000000003</v>
      </c>
      <c r="K14" s="139">
        <v>0</v>
      </c>
      <c r="L14" s="139">
        <f t="shared" si="0"/>
        <v>0.59750000000000003</v>
      </c>
      <c r="M14" s="140">
        <f t="shared" si="13"/>
        <v>0</v>
      </c>
      <c r="N14" s="140">
        <f t="shared" si="13"/>
        <v>0</v>
      </c>
      <c r="O14" s="140">
        <f t="shared" si="13"/>
        <v>0</v>
      </c>
      <c r="P14" s="140">
        <f t="shared" si="13"/>
        <v>0</v>
      </c>
      <c r="Q14" s="140">
        <f t="shared" si="13"/>
        <v>0</v>
      </c>
      <c r="R14" s="141"/>
      <c r="S14" s="142">
        <f t="shared" si="14"/>
        <v>0</v>
      </c>
      <c r="T14" s="142">
        <f t="shared" si="14"/>
        <v>0</v>
      </c>
      <c r="U14" s="143">
        <f>IF(ISNUMBER($A14),$F14*P14*10000,0)</f>
        <v>0</v>
      </c>
      <c r="V14" s="143">
        <f>IF(ISNUMBER($A14),$F14*Q14*-10000,0)</f>
        <v>0</v>
      </c>
      <c r="W14" s="144"/>
      <c r="X14" s="145">
        <f t="shared" si="3"/>
        <v>7.146781843749303E-2</v>
      </c>
      <c r="Y14" s="146">
        <f t="shared" ca="1" si="4"/>
        <v>178</v>
      </c>
      <c r="AA14" s="142">
        <f t="shared" si="15"/>
        <v>0</v>
      </c>
      <c r="AB14" s="142">
        <f t="shared" si="15"/>
        <v>0</v>
      </c>
      <c r="AC14" s="142">
        <f t="shared" si="15"/>
        <v>0</v>
      </c>
      <c r="AD14" s="142">
        <f t="shared" si="15"/>
        <v>0</v>
      </c>
      <c r="AE14" s="142">
        <f t="shared" si="15"/>
        <v>0</v>
      </c>
      <c r="AG14" s="142">
        <f t="shared" si="16"/>
        <v>0</v>
      </c>
      <c r="AH14" s="142">
        <f t="shared" si="16"/>
        <v>0</v>
      </c>
      <c r="AI14" s="142">
        <f t="shared" si="16"/>
        <v>0</v>
      </c>
      <c r="AJ14" s="142">
        <f t="shared" si="16"/>
        <v>0</v>
      </c>
      <c r="AK14" s="142">
        <f t="shared" si="16"/>
        <v>0</v>
      </c>
      <c r="AM14" s="142">
        <f t="shared" si="17"/>
        <v>0</v>
      </c>
      <c r="AN14" s="142">
        <f t="shared" si="17"/>
        <v>0</v>
      </c>
      <c r="AO14" s="142">
        <f t="shared" si="17"/>
        <v>0</v>
      </c>
      <c r="AP14" s="142">
        <f t="shared" si="17"/>
        <v>0</v>
      </c>
      <c r="AQ14" s="142">
        <f t="shared" si="17"/>
        <v>0</v>
      </c>
    </row>
    <row r="15" spans="1:82" x14ac:dyDescent="0.2">
      <c r="A15" s="96">
        <v>36892</v>
      </c>
      <c r="D15" s="135"/>
      <c r="E15" s="136"/>
      <c r="F15" s="136"/>
      <c r="G15" s="137"/>
      <c r="H15" s="137">
        <v>3</v>
      </c>
      <c r="I15" s="138">
        <v>4.0999999999999996</v>
      </c>
      <c r="J15" s="137">
        <f>VLOOKUP($A15,PARAMS,2,FALSE)+G15</f>
        <v>4.2130000000000001</v>
      </c>
      <c r="K15" s="139">
        <v>0</v>
      </c>
      <c r="L15" s="139">
        <f t="shared" si="0"/>
        <v>0.6</v>
      </c>
      <c r="M15" s="140">
        <f t="shared" si="13"/>
        <v>0</v>
      </c>
      <c r="N15" s="140">
        <f t="shared" si="13"/>
        <v>0</v>
      </c>
      <c r="O15" s="140">
        <f t="shared" si="13"/>
        <v>0</v>
      </c>
      <c r="P15" s="140">
        <f t="shared" si="13"/>
        <v>0</v>
      </c>
      <c r="Q15" s="140">
        <f t="shared" si="13"/>
        <v>0</v>
      </c>
      <c r="R15" s="141"/>
      <c r="S15" s="142">
        <f t="shared" si="14"/>
        <v>0</v>
      </c>
      <c r="T15" s="142">
        <f t="shared" si="14"/>
        <v>0</v>
      </c>
      <c r="U15" s="143">
        <f>IF(ISNUMBER($A15),$F15*P15*10000,0)</f>
        <v>0</v>
      </c>
      <c r="V15" s="143">
        <f>IF(ISNUMBER($A15),$F15*Q15*-10000,0)</f>
        <v>0</v>
      </c>
      <c r="W15" s="144"/>
      <c r="X15" s="145">
        <f t="shared" si="3"/>
        <v>7.1988320921431023E-2</v>
      </c>
      <c r="Y15" s="146">
        <f t="shared" ca="1" si="4"/>
        <v>207</v>
      </c>
      <c r="AA15" s="142">
        <f t="shared" si="15"/>
        <v>0</v>
      </c>
      <c r="AB15" s="142">
        <f t="shared" si="15"/>
        <v>0</v>
      </c>
      <c r="AC15" s="142">
        <f t="shared" si="15"/>
        <v>0</v>
      </c>
      <c r="AD15" s="142">
        <f t="shared" si="15"/>
        <v>0</v>
      </c>
      <c r="AE15" s="142">
        <f t="shared" si="15"/>
        <v>0</v>
      </c>
      <c r="AG15" s="142">
        <f t="shared" si="16"/>
        <v>0</v>
      </c>
      <c r="AH15" s="142">
        <f t="shared" si="16"/>
        <v>0</v>
      </c>
      <c r="AI15" s="142">
        <f t="shared" si="16"/>
        <v>0</v>
      </c>
      <c r="AJ15" s="142">
        <f t="shared" si="16"/>
        <v>0</v>
      </c>
      <c r="AK15" s="142">
        <f t="shared" si="16"/>
        <v>0</v>
      </c>
      <c r="AM15" s="142">
        <f t="shared" si="17"/>
        <v>0</v>
      </c>
      <c r="AN15" s="142">
        <f t="shared" si="17"/>
        <v>0</v>
      </c>
      <c r="AO15" s="142">
        <f t="shared" si="17"/>
        <v>0</v>
      </c>
      <c r="AP15" s="142">
        <f t="shared" si="17"/>
        <v>0</v>
      </c>
      <c r="AQ15" s="142">
        <f t="shared" si="17"/>
        <v>0</v>
      </c>
    </row>
    <row r="16" spans="1:82" x14ac:dyDescent="0.2">
      <c r="A16" s="96">
        <v>36923</v>
      </c>
      <c r="D16" s="135"/>
      <c r="E16" s="136"/>
      <c r="F16" s="136"/>
      <c r="G16" s="137"/>
      <c r="H16" s="137">
        <v>3</v>
      </c>
      <c r="I16" s="138">
        <v>4.0999999999999996</v>
      </c>
      <c r="J16" s="137">
        <f>VLOOKUP($A16,PARAMS,2,FALSE)+G16</f>
        <v>4.008</v>
      </c>
      <c r="K16" s="139">
        <v>0</v>
      </c>
      <c r="L16" s="139">
        <f t="shared" si="0"/>
        <v>0.58750000000000002</v>
      </c>
      <c r="M16" s="140">
        <f t="shared" si="13"/>
        <v>0</v>
      </c>
      <c r="N16" s="140">
        <f t="shared" si="13"/>
        <v>0</v>
      </c>
      <c r="O16" s="140">
        <f t="shared" si="13"/>
        <v>0</v>
      </c>
      <c r="P16" s="140">
        <f t="shared" si="13"/>
        <v>0</v>
      </c>
      <c r="Q16" s="140">
        <f t="shared" si="13"/>
        <v>0</v>
      </c>
      <c r="R16" s="141"/>
      <c r="S16" s="142">
        <f t="shared" si="14"/>
        <v>0</v>
      </c>
      <c r="T16" s="142">
        <f t="shared" si="14"/>
        <v>0</v>
      </c>
      <c r="U16" s="143">
        <f>IF(ISNUMBER($A16),$F16*P16*10000,0)</f>
        <v>0</v>
      </c>
      <c r="V16" s="143">
        <f>IF(ISNUMBER($A16),$F16*Q16*-10000,0)</f>
        <v>0</v>
      </c>
      <c r="W16" s="144"/>
      <c r="X16" s="145">
        <f t="shared" si="3"/>
        <v>7.2444812215647997E-2</v>
      </c>
      <c r="Y16" s="146">
        <f t="shared" ca="1" si="4"/>
        <v>238</v>
      </c>
      <c r="AA16" s="142">
        <f t="shared" si="15"/>
        <v>0</v>
      </c>
      <c r="AB16" s="142">
        <f t="shared" si="15"/>
        <v>0</v>
      </c>
      <c r="AC16" s="142">
        <f t="shared" si="15"/>
        <v>0</v>
      </c>
      <c r="AD16" s="142">
        <f t="shared" si="15"/>
        <v>0</v>
      </c>
      <c r="AE16" s="142">
        <f t="shared" si="15"/>
        <v>0</v>
      </c>
      <c r="AG16" s="142">
        <f t="shared" si="16"/>
        <v>0</v>
      </c>
      <c r="AH16" s="142">
        <f t="shared" si="16"/>
        <v>0</v>
      </c>
      <c r="AI16" s="142">
        <f t="shared" si="16"/>
        <v>0</v>
      </c>
      <c r="AJ16" s="142">
        <f t="shared" si="16"/>
        <v>0</v>
      </c>
      <c r="AK16" s="142">
        <f t="shared" si="16"/>
        <v>0</v>
      </c>
      <c r="AM16" s="142">
        <f t="shared" si="17"/>
        <v>0</v>
      </c>
      <c r="AN16" s="142">
        <f t="shared" si="17"/>
        <v>0</v>
      </c>
      <c r="AO16" s="142">
        <f t="shared" si="17"/>
        <v>0</v>
      </c>
      <c r="AP16" s="142">
        <f t="shared" si="17"/>
        <v>0</v>
      </c>
      <c r="AQ16" s="142">
        <f t="shared" si="17"/>
        <v>0</v>
      </c>
    </row>
    <row r="17" spans="1:43" x14ac:dyDescent="0.2">
      <c r="A17" s="96">
        <v>36951</v>
      </c>
      <c r="D17" s="135"/>
      <c r="E17" s="136"/>
      <c r="F17" s="136"/>
      <c r="G17" s="137"/>
      <c r="H17" s="137">
        <v>3</v>
      </c>
      <c r="I17" s="138">
        <v>4.0999999999999996</v>
      </c>
      <c r="J17" s="137">
        <f>VLOOKUP($A17,PARAMS,2,FALSE)+G17</f>
        <v>3.7980000000000005</v>
      </c>
      <c r="K17" s="139">
        <v>0</v>
      </c>
      <c r="L17" s="139">
        <f t="shared" si="0"/>
        <v>0.53500000000000003</v>
      </c>
      <c r="M17" s="140">
        <f t="shared" si="13"/>
        <v>0</v>
      </c>
      <c r="N17" s="140">
        <f t="shared" si="13"/>
        <v>0</v>
      </c>
      <c r="O17" s="140">
        <f t="shared" si="13"/>
        <v>0</v>
      </c>
      <c r="P17" s="140">
        <f t="shared" si="13"/>
        <v>0</v>
      </c>
      <c r="Q17" s="140">
        <f t="shared" si="13"/>
        <v>0</v>
      </c>
      <c r="R17" s="141"/>
      <c r="S17" s="142">
        <f t="shared" si="14"/>
        <v>0</v>
      </c>
      <c r="T17" s="142">
        <f t="shared" si="14"/>
        <v>0</v>
      </c>
      <c r="U17" s="143">
        <f>IF(ISNUMBER($A17),$F17*P17*10000,0)</f>
        <v>0</v>
      </c>
      <c r="V17" s="143">
        <f>IF(ISNUMBER($A17),$F17*Q17*-10000,0)</f>
        <v>0</v>
      </c>
      <c r="W17" s="144"/>
      <c r="X17" s="145">
        <f t="shared" si="3"/>
        <v>7.2857126992161028E-2</v>
      </c>
      <c r="Y17" s="146">
        <f t="shared" ca="1" si="4"/>
        <v>266</v>
      </c>
      <c r="AA17" s="142">
        <f t="shared" si="15"/>
        <v>0</v>
      </c>
      <c r="AB17" s="142">
        <f t="shared" si="15"/>
        <v>0</v>
      </c>
      <c r="AC17" s="142">
        <f t="shared" si="15"/>
        <v>0</v>
      </c>
      <c r="AD17" s="142">
        <f t="shared" si="15"/>
        <v>0</v>
      </c>
      <c r="AE17" s="142">
        <f t="shared" si="15"/>
        <v>0</v>
      </c>
      <c r="AG17" s="142">
        <f t="shared" si="16"/>
        <v>0</v>
      </c>
      <c r="AH17" s="142">
        <f t="shared" si="16"/>
        <v>0</v>
      </c>
      <c r="AI17" s="142">
        <f t="shared" si="16"/>
        <v>0</v>
      </c>
      <c r="AJ17" s="142">
        <f t="shared" si="16"/>
        <v>0</v>
      </c>
      <c r="AK17" s="142">
        <f t="shared" si="16"/>
        <v>0</v>
      </c>
      <c r="AM17" s="142">
        <f t="shared" si="17"/>
        <v>0</v>
      </c>
      <c r="AN17" s="142">
        <f t="shared" si="17"/>
        <v>0</v>
      </c>
      <c r="AO17" s="142">
        <f t="shared" si="17"/>
        <v>0</v>
      </c>
      <c r="AP17" s="142">
        <f t="shared" si="17"/>
        <v>0</v>
      </c>
      <c r="AQ17" s="142">
        <f t="shared" si="17"/>
        <v>0</v>
      </c>
    </row>
    <row r="18" spans="1:43" x14ac:dyDescent="0.2">
      <c r="A18" s="96"/>
      <c r="D18" s="135"/>
      <c r="E18" s="136"/>
      <c r="F18" s="136"/>
      <c r="G18" s="137"/>
      <c r="H18" s="137"/>
      <c r="I18" s="138"/>
      <c r="J18" s="137"/>
      <c r="K18" s="139"/>
      <c r="L18" s="139"/>
      <c r="M18" s="140"/>
      <c r="N18" s="140"/>
      <c r="O18" s="140"/>
      <c r="P18" s="140"/>
      <c r="Q18" s="140"/>
      <c r="R18" s="141"/>
      <c r="S18" s="142"/>
      <c r="T18" s="142"/>
      <c r="U18" s="143"/>
      <c r="V18" s="143"/>
      <c r="W18" s="144"/>
      <c r="X18" s="145"/>
      <c r="Y18" s="146"/>
      <c r="AA18" s="142"/>
      <c r="AB18" s="142"/>
      <c r="AC18" s="142"/>
      <c r="AD18" s="142"/>
      <c r="AE18" s="142"/>
      <c r="AG18" s="142"/>
      <c r="AH18" s="142"/>
      <c r="AI18" s="142"/>
      <c r="AJ18" s="142"/>
      <c r="AK18" s="142"/>
      <c r="AM18" s="142"/>
      <c r="AN18" s="142"/>
      <c r="AO18" s="142"/>
      <c r="AP18" s="142"/>
      <c r="AQ18" s="142"/>
    </row>
    <row r="19" spans="1:43" x14ac:dyDescent="0.2">
      <c r="A19" s="96">
        <v>36831</v>
      </c>
      <c r="B19" s="164"/>
      <c r="D19" s="135"/>
      <c r="E19" s="136"/>
      <c r="F19" s="136"/>
      <c r="G19" s="137"/>
      <c r="H19" s="137"/>
      <c r="I19" s="138"/>
      <c r="J19" s="137">
        <f>VLOOKUP($A19,PARAMS,2,FALSE)+G19</f>
        <v>4.1030000000000006</v>
      </c>
      <c r="K19" s="139">
        <v>0</v>
      </c>
      <c r="L19" s="139">
        <f t="shared" si="0"/>
        <v>0.59750000000000003</v>
      </c>
      <c r="M19" s="140">
        <f>IF(ISNUMBER($F19),bsd(M$2,$H19,$J19,$I19,$Y19,$L19,$X19,0.2),0)</f>
        <v>0</v>
      </c>
      <c r="N19" s="140">
        <f t="shared" ref="M19:Q22" si="18">IF(ISNUMBER($F19),bsd(N$2,$H19,$J19,$I19,$Y19,$L19,$X19,0.2),0)</f>
        <v>0</v>
      </c>
      <c r="O19" s="140">
        <f t="shared" si="18"/>
        <v>0</v>
      </c>
      <c r="P19" s="140">
        <f t="shared" si="18"/>
        <v>0</v>
      </c>
      <c r="Q19" s="140">
        <f t="shared" si="18"/>
        <v>0</v>
      </c>
      <c r="R19" s="141"/>
      <c r="S19" s="142">
        <f t="shared" ref="S19:T23" si="19">IF(ISNUMBER($A19),$F19*N19,0)</f>
        <v>0</v>
      </c>
      <c r="T19" s="142">
        <f t="shared" si="19"/>
        <v>0</v>
      </c>
      <c r="U19" s="143">
        <f>IF(ISNUMBER($A19),$F19*P19*10000,0)</f>
        <v>0</v>
      </c>
      <c r="V19" s="143">
        <f>IF(ISNUMBER($A19),$F19*Q19*-10000,0)</f>
        <v>0</v>
      </c>
      <c r="W19" s="144"/>
      <c r="X19" s="145">
        <f t="shared" si="3"/>
        <v>7.0924982419675001E-2</v>
      </c>
      <c r="Y19" s="146">
        <f t="shared" ca="1" si="4"/>
        <v>146</v>
      </c>
      <c r="AA19" s="142">
        <f t="shared" ref="AA19:AE22" si="20">IF($E19=AA$2,$S19,0)</f>
        <v>0</v>
      </c>
      <c r="AB19" s="142">
        <f t="shared" si="20"/>
        <v>0</v>
      </c>
      <c r="AC19" s="142">
        <f t="shared" si="20"/>
        <v>0</v>
      </c>
      <c r="AD19" s="142">
        <f t="shared" si="20"/>
        <v>0</v>
      </c>
      <c r="AE19" s="142">
        <f t="shared" si="20"/>
        <v>0</v>
      </c>
      <c r="AG19" s="142">
        <f t="shared" ref="AG19:AK22" si="21">IF($E19=AG$2,$T19,0)</f>
        <v>0</v>
      </c>
      <c r="AH19" s="142">
        <f t="shared" si="21"/>
        <v>0</v>
      </c>
      <c r="AI19" s="142">
        <f t="shared" si="21"/>
        <v>0</v>
      </c>
      <c r="AJ19" s="142">
        <f t="shared" si="21"/>
        <v>0</v>
      </c>
      <c r="AK19" s="142">
        <f t="shared" si="21"/>
        <v>0</v>
      </c>
      <c r="AM19" s="142">
        <f t="shared" ref="AM19:AQ22" si="22">IF($E19=AM$2,$U19,0)</f>
        <v>0</v>
      </c>
      <c r="AN19" s="142">
        <f t="shared" si="22"/>
        <v>0</v>
      </c>
      <c r="AO19" s="142">
        <f t="shared" si="22"/>
        <v>0</v>
      </c>
      <c r="AP19" s="142">
        <f t="shared" si="22"/>
        <v>0</v>
      </c>
      <c r="AQ19" s="142">
        <f t="shared" si="22"/>
        <v>0</v>
      </c>
    </row>
    <row r="20" spans="1:43" x14ac:dyDescent="0.2">
      <c r="A20" s="96">
        <v>36861</v>
      </c>
      <c r="B20" s="164"/>
      <c r="D20" s="135"/>
      <c r="E20" s="136"/>
      <c r="F20" s="136"/>
      <c r="G20" s="137"/>
      <c r="H20" s="137"/>
      <c r="I20" s="138"/>
      <c r="J20" s="137">
        <f>VLOOKUP($A20,PARAMS,2,FALSE)+G20</f>
        <v>4.2030000000000003</v>
      </c>
      <c r="K20" s="139">
        <v>0</v>
      </c>
      <c r="L20" s="139">
        <f t="shared" si="0"/>
        <v>0.59750000000000003</v>
      </c>
      <c r="M20" s="140">
        <f t="shared" si="18"/>
        <v>0</v>
      </c>
      <c r="N20" s="140">
        <f t="shared" si="18"/>
        <v>0</v>
      </c>
      <c r="O20" s="140">
        <f t="shared" si="18"/>
        <v>0</v>
      </c>
      <c r="P20" s="140">
        <f t="shared" si="18"/>
        <v>0</v>
      </c>
      <c r="Q20" s="140">
        <f t="shared" si="18"/>
        <v>0</v>
      </c>
      <c r="R20" s="141"/>
      <c r="S20" s="142">
        <f t="shared" si="19"/>
        <v>0</v>
      </c>
      <c r="T20" s="142">
        <f t="shared" si="19"/>
        <v>0</v>
      </c>
      <c r="U20" s="143">
        <f>IF(ISNUMBER($A20),$F20*P20*10000,0)</f>
        <v>0</v>
      </c>
      <c r="V20" s="143">
        <f>IF(ISNUMBER($A20),$F20*Q20*-10000,0)</f>
        <v>0</v>
      </c>
      <c r="W20" s="144"/>
      <c r="X20" s="145">
        <f t="shared" si="3"/>
        <v>7.146781843749303E-2</v>
      </c>
      <c r="Y20" s="146">
        <f t="shared" ca="1" si="4"/>
        <v>178</v>
      </c>
      <c r="AA20" s="142">
        <f t="shared" si="20"/>
        <v>0</v>
      </c>
      <c r="AB20" s="142">
        <f t="shared" si="20"/>
        <v>0</v>
      </c>
      <c r="AC20" s="142">
        <f t="shared" si="20"/>
        <v>0</v>
      </c>
      <c r="AD20" s="142">
        <f t="shared" si="20"/>
        <v>0</v>
      </c>
      <c r="AE20" s="142">
        <f t="shared" si="20"/>
        <v>0</v>
      </c>
      <c r="AG20" s="142">
        <f t="shared" si="21"/>
        <v>0</v>
      </c>
      <c r="AH20" s="142">
        <f t="shared" si="21"/>
        <v>0</v>
      </c>
      <c r="AI20" s="142">
        <f t="shared" si="21"/>
        <v>0</v>
      </c>
      <c r="AJ20" s="142">
        <f t="shared" si="21"/>
        <v>0</v>
      </c>
      <c r="AK20" s="142">
        <f t="shared" si="21"/>
        <v>0</v>
      </c>
      <c r="AM20" s="142">
        <f t="shared" si="22"/>
        <v>0</v>
      </c>
      <c r="AN20" s="142">
        <f t="shared" si="22"/>
        <v>0</v>
      </c>
      <c r="AO20" s="142">
        <f t="shared" si="22"/>
        <v>0</v>
      </c>
      <c r="AP20" s="142">
        <f t="shared" si="22"/>
        <v>0</v>
      </c>
      <c r="AQ20" s="142">
        <f t="shared" si="22"/>
        <v>0</v>
      </c>
    </row>
    <row r="21" spans="1:43" x14ac:dyDescent="0.2">
      <c r="A21" s="96">
        <v>36892</v>
      </c>
      <c r="B21" s="164"/>
      <c r="D21" s="135"/>
      <c r="E21" s="136"/>
      <c r="F21" s="136"/>
      <c r="G21" s="137"/>
      <c r="H21" s="137"/>
      <c r="I21" s="138"/>
      <c r="J21" s="137">
        <f>VLOOKUP($A21,PARAMS,2,FALSE)+G21</f>
        <v>4.2130000000000001</v>
      </c>
      <c r="K21" s="139">
        <v>0</v>
      </c>
      <c r="L21" s="139">
        <f t="shared" si="0"/>
        <v>0.6</v>
      </c>
      <c r="M21" s="140">
        <f t="shared" si="18"/>
        <v>0</v>
      </c>
      <c r="N21" s="140">
        <f t="shared" si="18"/>
        <v>0</v>
      </c>
      <c r="O21" s="140">
        <f t="shared" si="18"/>
        <v>0</v>
      </c>
      <c r="P21" s="140">
        <f t="shared" si="18"/>
        <v>0</v>
      </c>
      <c r="Q21" s="140">
        <f t="shared" si="18"/>
        <v>0</v>
      </c>
      <c r="R21" s="141"/>
      <c r="S21" s="142">
        <f t="shared" si="19"/>
        <v>0</v>
      </c>
      <c r="T21" s="142">
        <f t="shared" si="19"/>
        <v>0</v>
      </c>
      <c r="U21" s="143">
        <f>IF(ISNUMBER($A21),$F21*P21*10000,0)</f>
        <v>0</v>
      </c>
      <c r="V21" s="143">
        <f>IF(ISNUMBER($A21),$F21*Q21*-10000,0)</f>
        <v>0</v>
      </c>
      <c r="W21" s="144"/>
      <c r="X21" s="145">
        <f t="shared" si="3"/>
        <v>7.1988320921431023E-2</v>
      </c>
      <c r="Y21" s="146">
        <f t="shared" ca="1" si="4"/>
        <v>207</v>
      </c>
      <c r="AA21" s="142">
        <f t="shared" si="20"/>
        <v>0</v>
      </c>
      <c r="AB21" s="142">
        <f t="shared" si="20"/>
        <v>0</v>
      </c>
      <c r="AC21" s="142">
        <f t="shared" si="20"/>
        <v>0</v>
      </c>
      <c r="AD21" s="142">
        <f t="shared" si="20"/>
        <v>0</v>
      </c>
      <c r="AE21" s="142">
        <f t="shared" si="20"/>
        <v>0</v>
      </c>
      <c r="AG21" s="142">
        <f t="shared" si="21"/>
        <v>0</v>
      </c>
      <c r="AH21" s="142">
        <f t="shared" si="21"/>
        <v>0</v>
      </c>
      <c r="AI21" s="142">
        <f t="shared" si="21"/>
        <v>0</v>
      </c>
      <c r="AJ21" s="142">
        <f t="shared" si="21"/>
        <v>0</v>
      </c>
      <c r="AK21" s="142">
        <f t="shared" si="21"/>
        <v>0</v>
      </c>
      <c r="AM21" s="142">
        <f t="shared" si="22"/>
        <v>0</v>
      </c>
      <c r="AN21" s="142">
        <f t="shared" si="22"/>
        <v>0</v>
      </c>
      <c r="AO21" s="142">
        <f t="shared" si="22"/>
        <v>0</v>
      </c>
      <c r="AP21" s="142">
        <f t="shared" si="22"/>
        <v>0</v>
      </c>
      <c r="AQ21" s="142">
        <f t="shared" si="22"/>
        <v>0</v>
      </c>
    </row>
    <row r="22" spans="1:43" ht="11.25" customHeight="1" x14ac:dyDescent="0.2">
      <c r="A22" s="96">
        <v>36923</v>
      </c>
      <c r="B22" s="135"/>
      <c r="D22" s="135"/>
      <c r="E22" s="136"/>
      <c r="F22" s="136"/>
      <c r="G22" s="137"/>
      <c r="H22" s="137"/>
      <c r="I22" s="138"/>
      <c r="J22" s="137">
        <f>VLOOKUP($A22,PARAMS,2,FALSE)+G22</f>
        <v>4.008</v>
      </c>
      <c r="K22" s="139">
        <v>0</v>
      </c>
      <c r="L22" s="139">
        <f t="shared" si="0"/>
        <v>0.58750000000000002</v>
      </c>
      <c r="M22" s="140">
        <f t="shared" si="18"/>
        <v>0</v>
      </c>
      <c r="N22" s="140">
        <f t="shared" si="18"/>
        <v>0</v>
      </c>
      <c r="O22" s="140">
        <f t="shared" si="18"/>
        <v>0</v>
      </c>
      <c r="P22" s="140">
        <f t="shared" si="18"/>
        <v>0</v>
      </c>
      <c r="Q22" s="140">
        <f t="shared" si="18"/>
        <v>0</v>
      </c>
      <c r="R22" s="141"/>
      <c r="S22" s="142">
        <f t="shared" si="19"/>
        <v>0</v>
      </c>
      <c r="T22" s="142">
        <f t="shared" si="19"/>
        <v>0</v>
      </c>
      <c r="U22" s="143">
        <f>IF(ISNUMBER($A22),$F22*P22*10000,0)</f>
        <v>0</v>
      </c>
      <c r="V22" s="143">
        <f>IF(ISNUMBER($A22),$F22*Q22*-10000,0)</f>
        <v>0</v>
      </c>
      <c r="W22" s="144"/>
      <c r="X22" s="145">
        <f t="shared" si="3"/>
        <v>7.2444812215647997E-2</v>
      </c>
      <c r="Y22" s="146">
        <f t="shared" ca="1" si="4"/>
        <v>238</v>
      </c>
      <c r="AA22" s="142">
        <f t="shared" si="20"/>
        <v>0</v>
      </c>
      <c r="AB22" s="142">
        <f t="shared" si="20"/>
        <v>0</v>
      </c>
      <c r="AC22" s="142">
        <f t="shared" si="20"/>
        <v>0</v>
      </c>
      <c r="AD22" s="142">
        <f t="shared" si="20"/>
        <v>0</v>
      </c>
      <c r="AE22" s="142">
        <f t="shared" si="20"/>
        <v>0</v>
      </c>
      <c r="AG22" s="142">
        <f t="shared" si="21"/>
        <v>0</v>
      </c>
      <c r="AH22" s="142">
        <f t="shared" si="21"/>
        <v>0</v>
      </c>
      <c r="AI22" s="142">
        <f t="shared" si="21"/>
        <v>0</v>
      </c>
      <c r="AJ22" s="142">
        <f t="shared" si="21"/>
        <v>0</v>
      </c>
      <c r="AK22" s="142">
        <f t="shared" si="21"/>
        <v>0</v>
      </c>
      <c r="AM22" s="142">
        <f t="shared" si="22"/>
        <v>0</v>
      </c>
      <c r="AN22" s="142">
        <f t="shared" si="22"/>
        <v>0</v>
      </c>
      <c r="AO22" s="142">
        <f t="shared" si="22"/>
        <v>0</v>
      </c>
      <c r="AP22" s="142">
        <f t="shared" si="22"/>
        <v>0</v>
      </c>
      <c r="AQ22" s="142">
        <f t="shared" si="22"/>
        <v>0</v>
      </c>
    </row>
    <row r="23" spans="1:43" ht="11.25" customHeight="1" x14ac:dyDescent="0.2">
      <c r="A23" s="96">
        <v>36951</v>
      </c>
      <c r="B23" s="164"/>
      <c r="D23" s="135"/>
      <c r="E23" s="136"/>
      <c r="F23" s="136"/>
      <c r="G23" s="137"/>
      <c r="H23" s="137"/>
      <c r="I23" s="138"/>
      <c r="J23" s="137">
        <f>VLOOKUP($A23,PARAMS,2,FALSE)+G23</f>
        <v>3.7980000000000005</v>
      </c>
      <c r="K23" s="139">
        <v>0</v>
      </c>
      <c r="L23" s="139">
        <f t="shared" si="0"/>
        <v>0.53500000000000003</v>
      </c>
      <c r="M23" s="140">
        <f>IF(ISNUMBER($F23),bsd(M$2,$H23,$J23,$I23,$Y23,$L23,$X23,0.2),0)</f>
        <v>0</v>
      </c>
      <c r="N23" s="140">
        <f>IF(ISNUMBER($F23),bsd(N$2,$H23,$J23,$I23,$Y23,$L23,$X23,0.2),0)</f>
        <v>0</v>
      </c>
      <c r="O23" s="140">
        <f>IF(ISNUMBER($F23),bsd(O$2,$H23,$J23,$I23,$Y23,$L23,$X23,0.2),0)</f>
        <v>0</v>
      </c>
      <c r="P23" s="140">
        <f>IF(ISNUMBER($F23),bsd(P$2,$H23,$J23,$I23,$Y23,$L23,$X23,0.2),0)</f>
        <v>0</v>
      </c>
      <c r="Q23" s="140">
        <f>IF(ISNUMBER($F23),bsd(Q$2,$H23,$J23,$I23,$Y23,$L23,$X23,0.2),0)</f>
        <v>0</v>
      </c>
      <c r="R23" s="141"/>
      <c r="S23" s="142">
        <f t="shared" si="19"/>
        <v>0</v>
      </c>
      <c r="T23" s="142">
        <f t="shared" si="19"/>
        <v>0</v>
      </c>
      <c r="U23" s="143">
        <f>IF(ISNUMBER($A23),$F23*P23*10000,0)</f>
        <v>0</v>
      </c>
      <c r="V23" s="143">
        <f>IF(ISNUMBER($A23),$F23*Q23*-10000,0)</f>
        <v>0</v>
      </c>
      <c r="W23" s="144"/>
      <c r="X23" s="145">
        <f t="shared" si="3"/>
        <v>7.2857126992161028E-2</v>
      </c>
      <c r="Y23" s="146">
        <f t="shared" ca="1" si="4"/>
        <v>266</v>
      </c>
      <c r="AA23" s="142">
        <f>IF($E23=AA$2,$S23,0)</f>
        <v>0</v>
      </c>
      <c r="AB23" s="142">
        <f>IF($E23=AB$2,$S23,0)</f>
        <v>0</v>
      </c>
      <c r="AC23" s="142">
        <f>IF($E23=AC$2,$S23,0)</f>
        <v>0</v>
      </c>
      <c r="AD23" s="142">
        <f>IF($E23=AD$2,$S23,0)</f>
        <v>0</v>
      </c>
      <c r="AE23" s="142">
        <f>IF($E23=AE$2,$S23,0)</f>
        <v>0</v>
      </c>
      <c r="AG23" s="142">
        <f>IF($E23=AG$2,$T23,0)</f>
        <v>0</v>
      </c>
      <c r="AH23" s="142">
        <f>IF($E23=AH$2,$T23,0)</f>
        <v>0</v>
      </c>
      <c r="AI23" s="142">
        <f>IF($E23=AI$2,$T23,0)</f>
        <v>0</v>
      </c>
      <c r="AJ23" s="142">
        <f>IF($E23=AJ$2,$T23,0)</f>
        <v>0</v>
      </c>
      <c r="AK23" s="142">
        <f>IF($E23=AK$2,$T23,0)</f>
        <v>0</v>
      </c>
      <c r="AM23" s="142">
        <f>IF($E23=AM$2,$U23,0)</f>
        <v>0</v>
      </c>
      <c r="AN23" s="142">
        <f>IF($E23=AN$2,$U23,0)</f>
        <v>0</v>
      </c>
      <c r="AO23" s="142">
        <f>IF($E23=AO$2,$U23,0)</f>
        <v>0</v>
      </c>
      <c r="AP23" s="142">
        <f>IF($E23=AP$2,$U23,0)</f>
        <v>0</v>
      </c>
      <c r="AQ23" s="142">
        <f>IF($E23=AQ$2,$U23,0)</f>
        <v>0</v>
      </c>
    </row>
    <row r="24" spans="1:43" x14ac:dyDescent="0.2">
      <c r="A24" s="96"/>
      <c r="B24" s="164"/>
      <c r="D24" s="135"/>
      <c r="E24" s="136"/>
      <c r="F24" s="136"/>
      <c r="G24" s="137"/>
      <c r="H24" s="137"/>
      <c r="I24" s="138"/>
      <c r="J24" s="137"/>
      <c r="K24" s="139"/>
      <c r="L24" s="139"/>
      <c r="M24" s="140"/>
      <c r="N24" s="140"/>
      <c r="O24" s="140"/>
      <c r="P24" s="140"/>
      <c r="Q24" s="140"/>
      <c r="R24" s="141"/>
      <c r="S24" s="142"/>
      <c r="T24" s="142"/>
      <c r="U24" s="143"/>
      <c r="V24" s="143"/>
      <c r="W24" s="144"/>
      <c r="X24" s="145"/>
      <c r="Y24" s="146"/>
      <c r="AA24" s="142"/>
      <c r="AB24" s="142"/>
      <c r="AC24" s="142"/>
      <c r="AD24" s="142"/>
      <c r="AE24" s="142"/>
      <c r="AG24" s="142"/>
      <c r="AH24" s="142"/>
      <c r="AI24" s="142"/>
      <c r="AJ24" s="142"/>
      <c r="AK24" s="142"/>
      <c r="AM24" s="142"/>
      <c r="AN24" s="142"/>
      <c r="AO24" s="142"/>
      <c r="AP24" s="142"/>
      <c r="AQ24" s="142"/>
    </row>
    <row r="25" spans="1:43" x14ac:dyDescent="0.2">
      <c r="A25" s="96">
        <v>36708</v>
      </c>
      <c r="B25" s="164"/>
      <c r="D25" s="135"/>
      <c r="E25" s="136"/>
      <c r="F25" s="136"/>
      <c r="G25" s="137"/>
      <c r="H25" s="137"/>
      <c r="I25" s="138"/>
      <c r="J25" s="137">
        <f t="shared" ref="J25:J33" si="23">VLOOKUP($A25,PARAMS,2,FALSE)+G25</f>
        <v>4.12</v>
      </c>
      <c r="K25" s="139">
        <v>0</v>
      </c>
      <c r="L25" s="139">
        <f t="shared" si="0"/>
        <v>0.58000000000000007</v>
      </c>
      <c r="M25" s="140">
        <f>IF(ISNUMBER($F25),bsd(M$2,$H25,$J25,$I25,$Y25,$L25,$X25,0.2),0)</f>
        <v>0</v>
      </c>
      <c r="N25" s="140">
        <f>IF(ISNUMBER($F25),bsd(N$2,$H25,$J25,$I25,$Y25,$L25,$X25,0.2),0)</f>
        <v>0</v>
      </c>
      <c r="O25" s="140">
        <f>IF(ISNUMBER($F25),bsd(O$2,$H25,$J25,$I25,$Y25,$L25,$X25,0.2),0)</f>
        <v>0</v>
      </c>
      <c r="P25" s="140">
        <f>IF(ISNUMBER($F25),bsd(P$2,$H25,$J25,$I25,$Y25,$L25,$X25,0.2),0)</f>
        <v>0</v>
      </c>
      <c r="Q25" s="140">
        <f>IF(ISNUMBER($F25),bsd(Q$2,$H25,$J25,$I25,$Y25,$L25,$X25,0.2),0)</f>
        <v>0</v>
      </c>
      <c r="R25" s="141"/>
      <c r="S25" s="142">
        <f t="shared" ref="S25:S33" si="24">IF(ISNUMBER($A25),$F25*N25,0)</f>
        <v>0</v>
      </c>
      <c r="T25" s="142">
        <f t="shared" ref="T25:T33" si="25">IF(ISNUMBER($A25),$F25*O25,0)</f>
        <v>0</v>
      </c>
      <c r="U25" s="143">
        <f t="shared" ref="U25:U33" si="26">IF(ISNUMBER($A25),$F25*P25*10000,0)</f>
        <v>0</v>
      </c>
      <c r="V25" s="143">
        <f t="shared" ref="V25:V33" si="27">IF(ISNUMBER($A25),$F25*Q25*-10000,0)</f>
        <v>0</v>
      </c>
      <c r="W25" s="144"/>
      <c r="X25" s="145">
        <f t="shared" si="3"/>
        <v>6.8108005724551016E-2</v>
      </c>
      <c r="Y25" s="146">
        <f t="shared" ca="1" si="4"/>
        <v>25</v>
      </c>
      <c r="AA25" s="142">
        <f>IF($E25=AA$2,$S25,0)</f>
        <v>0</v>
      </c>
      <c r="AB25" s="142">
        <f>IF($E25=AB$2,$S25,0)</f>
        <v>0</v>
      </c>
      <c r="AC25" s="142">
        <f>IF($E25=AC$2,$S25,0)</f>
        <v>0</v>
      </c>
      <c r="AD25" s="142">
        <f>IF($E25=AD$2,$S25,0)</f>
        <v>0</v>
      </c>
      <c r="AE25" s="142">
        <f>IF($E25=AE$2,$S25,0)</f>
        <v>0</v>
      </c>
      <c r="AG25" s="142">
        <f>IF($E25=AG$2,$T25,0)</f>
        <v>0</v>
      </c>
      <c r="AH25" s="142">
        <f>IF($E25=AH$2,$T25,0)</f>
        <v>0</v>
      </c>
      <c r="AI25" s="142">
        <f>IF($E25=AI$2,$T25,0)</f>
        <v>0</v>
      </c>
      <c r="AJ25" s="142">
        <f>IF($E25=AJ$2,$T25,0)</f>
        <v>0</v>
      </c>
      <c r="AK25" s="142">
        <f>IF($E25=AK$2,$T25,0)</f>
        <v>0</v>
      </c>
      <c r="AM25" s="142">
        <f>IF($E25=AM$2,$U25,0)</f>
        <v>0</v>
      </c>
      <c r="AN25" s="142">
        <f>IF($E25=AN$2,$U25,0)</f>
        <v>0</v>
      </c>
      <c r="AO25" s="142">
        <f>IF($E25=AO$2,$U25,0)</f>
        <v>0</v>
      </c>
      <c r="AP25" s="142">
        <f>IF($E25=AP$2,$U25,0)</f>
        <v>0</v>
      </c>
      <c r="AQ25" s="142">
        <f>IF($E25=AQ$2,$U25,0)</f>
        <v>0</v>
      </c>
    </row>
    <row r="26" spans="1:43" x14ac:dyDescent="0.2">
      <c r="A26" s="96">
        <v>36739</v>
      </c>
      <c r="B26" s="164"/>
      <c r="D26" s="135"/>
      <c r="E26" s="136"/>
      <c r="F26" s="136"/>
      <c r="G26" s="137"/>
      <c r="H26" s="137"/>
      <c r="I26" s="138"/>
      <c r="J26" s="137">
        <f t="shared" si="23"/>
        <v>4.0749999999999993</v>
      </c>
      <c r="K26" s="139">
        <v>0</v>
      </c>
      <c r="L26" s="139">
        <f t="shared" si="0"/>
        <v>0.58000000000000007</v>
      </c>
      <c r="M26" s="140">
        <f t="shared" ref="M26:Q33" si="28">IF(ISNUMBER($F26),bsd(M$2,$H26,$J26,$I26,$Y26,$L26,$X26,0.2),0)</f>
        <v>0</v>
      </c>
      <c r="N26" s="140">
        <f t="shared" si="28"/>
        <v>0</v>
      </c>
      <c r="O26" s="140">
        <f t="shared" si="28"/>
        <v>0</v>
      </c>
      <c r="P26" s="140">
        <f t="shared" si="28"/>
        <v>0</v>
      </c>
      <c r="Q26" s="140">
        <f t="shared" si="28"/>
        <v>0</v>
      </c>
      <c r="R26" s="141"/>
      <c r="S26" s="142">
        <f t="shared" si="24"/>
        <v>0</v>
      </c>
      <c r="T26" s="142">
        <f t="shared" si="25"/>
        <v>0</v>
      </c>
      <c r="U26" s="143">
        <f t="shared" si="26"/>
        <v>0</v>
      </c>
      <c r="V26" s="143">
        <f t="shared" si="27"/>
        <v>0</v>
      </c>
      <c r="W26" s="144"/>
      <c r="X26" s="145">
        <f t="shared" si="3"/>
        <v>6.9012418156786007E-2</v>
      </c>
      <c r="Y26" s="146">
        <f t="shared" ca="1" si="4"/>
        <v>54</v>
      </c>
      <c r="AA26" s="142">
        <f t="shared" ref="AA26:AE33" si="29">IF($E26=AA$2,$S26,0)</f>
        <v>0</v>
      </c>
      <c r="AB26" s="142">
        <f t="shared" si="29"/>
        <v>0</v>
      </c>
      <c r="AC26" s="142">
        <f t="shared" si="29"/>
        <v>0</v>
      </c>
      <c r="AD26" s="142">
        <f t="shared" si="29"/>
        <v>0</v>
      </c>
      <c r="AE26" s="142">
        <f t="shared" si="29"/>
        <v>0</v>
      </c>
      <c r="AG26" s="142">
        <f t="shared" ref="AG26:AK33" si="30">IF($E26=AG$2,$T26,0)</f>
        <v>0</v>
      </c>
      <c r="AH26" s="142">
        <f t="shared" si="30"/>
        <v>0</v>
      </c>
      <c r="AI26" s="142">
        <f t="shared" si="30"/>
        <v>0</v>
      </c>
      <c r="AJ26" s="142">
        <f t="shared" si="30"/>
        <v>0</v>
      </c>
      <c r="AK26" s="142">
        <f t="shared" si="30"/>
        <v>0</v>
      </c>
      <c r="AM26" s="142">
        <f t="shared" ref="AM26:AQ33" si="31">IF($E26=AM$2,$U26,0)</f>
        <v>0</v>
      </c>
      <c r="AN26" s="142">
        <f t="shared" si="31"/>
        <v>0</v>
      </c>
      <c r="AO26" s="142">
        <f t="shared" si="31"/>
        <v>0</v>
      </c>
      <c r="AP26" s="142">
        <f t="shared" si="31"/>
        <v>0</v>
      </c>
      <c r="AQ26" s="142">
        <f t="shared" si="31"/>
        <v>0</v>
      </c>
    </row>
    <row r="27" spans="1:43" ht="11.25" customHeight="1" x14ac:dyDescent="0.2">
      <c r="A27" s="96">
        <v>36770</v>
      </c>
      <c r="B27" s="135"/>
      <c r="D27" s="135"/>
      <c r="E27" s="136"/>
      <c r="F27" s="136"/>
      <c r="G27" s="137"/>
      <c r="H27" s="137"/>
      <c r="I27" s="138"/>
      <c r="J27" s="137">
        <f t="shared" si="23"/>
        <v>4.0649999999999995</v>
      </c>
      <c r="K27" s="139">
        <v>0</v>
      </c>
      <c r="L27" s="139">
        <f t="shared" si="0"/>
        <v>0.58250000000000002</v>
      </c>
      <c r="M27" s="140">
        <f t="shared" si="28"/>
        <v>0</v>
      </c>
      <c r="N27" s="140">
        <f t="shared" si="28"/>
        <v>0</v>
      </c>
      <c r="O27" s="140">
        <f t="shared" si="28"/>
        <v>0</v>
      </c>
      <c r="P27" s="140">
        <f t="shared" si="28"/>
        <v>0</v>
      </c>
      <c r="Q27" s="140">
        <f t="shared" si="28"/>
        <v>0</v>
      </c>
      <c r="R27" s="141"/>
      <c r="S27" s="142">
        <f t="shared" si="24"/>
        <v>0</v>
      </c>
      <c r="T27" s="142">
        <f t="shared" si="25"/>
        <v>0</v>
      </c>
      <c r="U27" s="143">
        <f t="shared" si="26"/>
        <v>0</v>
      </c>
      <c r="V27" s="143">
        <f t="shared" si="27"/>
        <v>0</v>
      </c>
      <c r="W27" s="144"/>
      <c r="X27" s="145">
        <f t="shared" si="3"/>
        <v>6.9966618882238013E-2</v>
      </c>
      <c r="Y27" s="146">
        <f t="shared" ca="1" si="4"/>
        <v>87</v>
      </c>
      <c r="AA27" s="142">
        <f t="shared" si="29"/>
        <v>0</v>
      </c>
      <c r="AB27" s="142">
        <f t="shared" si="29"/>
        <v>0</v>
      </c>
      <c r="AC27" s="142">
        <f t="shared" si="29"/>
        <v>0</v>
      </c>
      <c r="AD27" s="142">
        <f t="shared" si="29"/>
        <v>0</v>
      </c>
      <c r="AE27" s="142">
        <f t="shared" si="29"/>
        <v>0</v>
      </c>
      <c r="AG27" s="142">
        <f t="shared" si="30"/>
        <v>0</v>
      </c>
      <c r="AH27" s="142">
        <f t="shared" si="30"/>
        <v>0</v>
      </c>
      <c r="AI27" s="142">
        <f t="shared" si="30"/>
        <v>0</v>
      </c>
      <c r="AJ27" s="142">
        <f t="shared" si="30"/>
        <v>0</v>
      </c>
      <c r="AK27" s="142">
        <f t="shared" si="30"/>
        <v>0</v>
      </c>
      <c r="AM27" s="142">
        <f t="shared" si="31"/>
        <v>0</v>
      </c>
      <c r="AN27" s="142">
        <f t="shared" si="31"/>
        <v>0</v>
      </c>
      <c r="AO27" s="142">
        <f t="shared" si="31"/>
        <v>0</v>
      </c>
      <c r="AP27" s="142">
        <f t="shared" si="31"/>
        <v>0</v>
      </c>
      <c r="AQ27" s="142">
        <f t="shared" si="31"/>
        <v>0</v>
      </c>
    </row>
    <row r="28" spans="1:43" ht="11.25" customHeight="1" x14ac:dyDescent="0.2">
      <c r="A28" s="96">
        <v>36800</v>
      </c>
      <c r="B28" s="164"/>
      <c r="D28" s="135"/>
      <c r="E28" s="136"/>
      <c r="F28" s="136"/>
      <c r="G28" s="137"/>
      <c r="H28" s="137"/>
      <c r="I28" s="138"/>
      <c r="J28" s="137">
        <f t="shared" si="23"/>
        <v>4.081999999999999</v>
      </c>
      <c r="K28" s="139">
        <v>0</v>
      </c>
      <c r="L28" s="139">
        <f t="shared" si="0"/>
        <v>0.58499999999999996</v>
      </c>
      <c r="M28" s="140">
        <f t="shared" si="28"/>
        <v>0</v>
      </c>
      <c r="N28" s="140">
        <f t="shared" si="28"/>
        <v>0</v>
      </c>
      <c r="O28" s="140">
        <f t="shared" si="28"/>
        <v>0</v>
      </c>
      <c r="P28" s="140">
        <f t="shared" si="28"/>
        <v>0</v>
      </c>
      <c r="Q28" s="140">
        <f t="shared" si="28"/>
        <v>0</v>
      </c>
      <c r="R28" s="141"/>
      <c r="S28" s="142">
        <f t="shared" si="24"/>
        <v>0</v>
      </c>
      <c r="T28" s="142">
        <f t="shared" si="25"/>
        <v>0</v>
      </c>
      <c r="U28" s="143">
        <f t="shared" si="26"/>
        <v>0</v>
      </c>
      <c r="V28" s="143">
        <f t="shared" si="27"/>
        <v>0</v>
      </c>
      <c r="W28" s="144"/>
      <c r="X28" s="145">
        <f t="shared" si="3"/>
        <v>7.0364051970247032E-2</v>
      </c>
      <c r="Y28" s="146">
        <f t="shared" ca="1" si="4"/>
        <v>116</v>
      </c>
      <c r="AA28" s="142">
        <f t="shared" si="29"/>
        <v>0</v>
      </c>
      <c r="AB28" s="142">
        <f t="shared" si="29"/>
        <v>0</v>
      </c>
      <c r="AC28" s="142">
        <f t="shared" si="29"/>
        <v>0</v>
      </c>
      <c r="AD28" s="142">
        <f t="shared" si="29"/>
        <v>0</v>
      </c>
      <c r="AE28" s="142">
        <f t="shared" si="29"/>
        <v>0</v>
      </c>
      <c r="AG28" s="142">
        <f t="shared" si="30"/>
        <v>0</v>
      </c>
      <c r="AH28" s="142">
        <f t="shared" si="30"/>
        <v>0</v>
      </c>
      <c r="AI28" s="142">
        <f t="shared" si="30"/>
        <v>0</v>
      </c>
      <c r="AJ28" s="142">
        <f t="shared" si="30"/>
        <v>0</v>
      </c>
      <c r="AK28" s="142">
        <f t="shared" si="30"/>
        <v>0</v>
      </c>
      <c r="AM28" s="142">
        <f t="shared" si="31"/>
        <v>0</v>
      </c>
      <c r="AN28" s="142">
        <f t="shared" si="31"/>
        <v>0</v>
      </c>
      <c r="AO28" s="142">
        <f t="shared" si="31"/>
        <v>0</v>
      </c>
      <c r="AP28" s="142">
        <f t="shared" si="31"/>
        <v>0</v>
      </c>
      <c r="AQ28" s="142">
        <f t="shared" si="31"/>
        <v>0</v>
      </c>
    </row>
    <row r="29" spans="1:43" x14ac:dyDescent="0.2">
      <c r="A29" s="96">
        <v>36831</v>
      </c>
      <c r="D29" s="135"/>
      <c r="E29" s="136"/>
      <c r="F29" s="136"/>
      <c r="G29" s="137"/>
      <c r="H29" s="137"/>
      <c r="I29" s="138"/>
      <c r="J29" s="137">
        <f t="shared" si="23"/>
        <v>4.1030000000000006</v>
      </c>
      <c r="K29" s="139">
        <v>0</v>
      </c>
      <c r="L29" s="139">
        <f t="shared" si="0"/>
        <v>0.59750000000000003</v>
      </c>
      <c r="M29" s="140">
        <f t="shared" si="28"/>
        <v>0</v>
      </c>
      <c r="N29" s="140">
        <f t="shared" si="28"/>
        <v>0</v>
      </c>
      <c r="O29" s="140">
        <f t="shared" si="28"/>
        <v>0</v>
      </c>
      <c r="P29" s="140">
        <f t="shared" si="28"/>
        <v>0</v>
      </c>
      <c r="Q29" s="140">
        <f t="shared" si="28"/>
        <v>0</v>
      </c>
      <c r="R29" s="141"/>
      <c r="S29" s="142">
        <f t="shared" si="24"/>
        <v>0</v>
      </c>
      <c r="T29" s="142">
        <f t="shared" si="25"/>
        <v>0</v>
      </c>
      <c r="U29" s="143">
        <f t="shared" si="26"/>
        <v>0</v>
      </c>
      <c r="V29" s="143">
        <f t="shared" si="27"/>
        <v>0</v>
      </c>
      <c r="W29" s="144"/>
      <c r="X29" s="145">
        <f t="shared" si="3"/>
        <v>7.0924982419675001E-2</v>
      </c>
      <c r="Y29" s="146">
        <f t="shared" ca="1" si="4"/>
        <v>146</v>
      </c>
      <c r="AA29" s="142">
        <f t="shared" si="29"/>
        <v>0</v>
      </c>
      <c r="AB29" s="142">
        <f t="shared" si="29"/>
        <v>0</v>
      </c>
      <c r="AC29" s="142">
        <f t="shared" si="29"/>
        <v>0</v>
      </c>
      <c r="AD29" s="142">
        <f t="shared" si="29"/>
        <v>0</v>
      </c>
      <c r="AE29" s="142">
        <f t="shared" si="29"/>
        <v>0</v>
      </c>
      <c r="AG29" s="142">
        <f t="shared" si="30"/>
        <v>0</v>
      </c>
      <c r="AH29" s="142">
        <f t="shared" si="30"/>
        <v>0</v>
      </c>
      <c r="AI29" s="142">
        <f t="shared" si="30"/>
        <v>0</v>
      </c>
      <c r="AJ29" s="142">
        <f t="shared" si="30"/>
        <v>0</v>
      </c>
      <c r="AK29" s="142">
        <f t="shared" si="30"/>
        <v>0</v>
      </c>
      <c r="AM29" s="142">
        <f t="shared" si="31"/>
        <v>0</v>
      </c>
      <c r="AN29" s="142">
        <f t="shared" si="31"/>
        <v>0</v>
      </c>
      <c r="AO29" s="142">
        <f t="shared" si="31"/>
        <v>0</v>
      </c>
      <c r="AP29" s="142">
        <f t="shared" si="31"/>
        <v>0</v>
      </c>
      <c r="AQ29" s="142">
        <f t="shared" si="31"/>
        <v>0</v>
      </c>
    </row>
    <row r="30" spans="1:43" x14ac:dyDescent="0.2">
      <c r="A30" s="96">
        <v>36861</v>
      </c>
      <c r="D30" s="135"/>
      <c r="E30" s="136"/>
      <c r="F30" s="136"/>
      <c r="G30" s="137"/>
      <c r="H30" s="137"/>
      <c r="I30" s="138"/>
      <c r="J30" s="137">
        <f t="shared" si="23"/>
        <v>4.2030000000000003</v>
      </c>
      <c r="K30" s="139">
        <v>0</v>
      </c>
      <c r="L30" s="139">
        <f t="shared" si="0"/>
        <v>0.59750000000000003</v>
      </c>
      <c r="M30" s="140">
        <f t="shared" si="28"/>
        <v>0</v>
      </c>
      <c r="N30" s="140">
        <f t="shared" si="28"/>
        <v>0</v>
      </c>
      <c r="O30" s="140">
        <f t="shared" si="28"/>
        <v>0</v>
      </c>
      <c r="P30" s="140">
        <f t="shared" si="28"/>
        <v>0</v>
      </c>
      <c r="Q30" s="140">
        <f t="shared" si="28"/>
        <v>0</v>
      </c>
      <c r="R30" s="141"/>
      <c r="S30" s="142">
        <f t="shared" si="24"/>
        <v>0</v>
      </c>
      <c r="T30" s="142">
        <f t="shared" si="25"/>
        <v>0</v>
      </c>
      <c r="U30" s="143">
        <f t="shared" si="26"/>
        <v>0</v>
      </c>
      <c r="V30" s="143">
        <f t="shared" si="27"/>
        <v>0</v>
      </c>
      <c r="W30" s="144"/>
      <c r="X30" s="145">
        <f t="shared" si="3"/>
        <v>7.146781843749303E-2</v>
      </c>
      <c r="Y30" s="146">
        <f t="shared" ca="1" si="4"/>
        <v>178</v>
      </c>
      <c r="AA30" s="142">
        <f t="shared" si="29"/>
        <v>0</v>
      </c>
      <c r="AB30" s="142">
        <f t="shared" si="29"/>
        <v>0</v>
      </c>
      <c r="AC30" s="142">
        <f t="shared" si="29"/>
        <v>0</v>
      </c>
      <c r="AD30" s="142">
        <f t="shared" si="29"/>
        <v>0</v>
      </c>
      <c r="AE30" s="142">
        <f t="shared" si="29"/>
        <v>0</v>
      </c>
      <c r="AG30" s="142">
        <f t="shared" si="30"/>
        <v>0</v>
      </c>
      <c r="AH30" s="142">
        <f t="shared" si="30"/>
        <v>0</v>
      </c>
      <c r="AI30" s="142">
        <f t="shared" si="30"/>
        <v>0</v>
      </c>
      <c r="AJ30" s="142">
        <f t="shared" si="30"/>
        <v>0</v>
      </c>
      <c r="AK30" s="142">
        <f t="shared" si="30"/>
        <v>0</v>
      </c>
      <c r="AM30" s="142">
        <f t="shared" si="31"/>
        <v>0</v>
      </c>
      <c r="AN30" s="142">
        <f t="shared" si="31"/>
        <v>0</v>
      </c>
      <c r="AO30" s="142">
        <f t="shared" si="31"/>
        <v>0</v>
      </c>
      <c r="AP30" s="142">
        <f t="shared" si="31"/>
        <v>0</v>
      </c>
      <c r="AQ30" s="142">
        <f t="shared" si="31"/>
        <v>0</v>
      </c>
    </row>
    <row r="31" spans="1:43" x14ac:dyDescent="0.2">
      <c r="A31" s="96">
        <v>36892</v>
      </c>
      <c r="D31" s="135"/>
      <c r="E31" s="136"/>
      <c r="F31" s="136"/>
      <c r="G31" s="137"/>
      <c r="H31" s="137"/>
      <c r="I31" s="138"/>
      <c r="J31" s="137">
        <f t="shared" si="23"/>
        <v>4.2130000000000001</v>
      </c>
      <c r="K31" s="139">
        <v>0</v>
      </c>
      <c r="L31" s="139">
        <f t="shared" si="0"/>
        <v>0.6</v>
      </c>
      <c r="M31" s="140">
        <f t="shared" si="28"/>
        <v>0</v>
      </c>
      <c r="N31" s="140">
        <f t="shared" si="28"/>
        <v>0</v>
      </c>
      <c r="O31" s="140">
        <f t="shared" si="28"/>
        <v>0</v>
      </c>
      <c r="P31" s="140">
        <f t="shared" si="28"/>
        <v>0</v>
      </c>
      <c r="Q31" s="140">
        <f t="shared" si="28"/>
        <v>0</v>
      </c>
      <c r="R31" s="141"/>
      <c r="S31" s="142">
        <f t="shared" si="24"/>
        <v>0</v>
      </c>
      <c r="T31" s="142">
        <f t="shared" si="25"/>
        <v>0</v>
      </c>
      <c r="U31" s="143">
        <f t="shared" si="26"/>
        <v>0</v>
      </c>
      <c r="V31" s="143">
        <f t="shared" si="27"/>
        <v>0</v>
      </c>
      <c r="W31" s="144"/>
      <c r="X31" s="145">
        <f t="shared" si="3"/>
        <v>7.1988320921431023E-2</v>
      </c>
      <c r="Y31" s="146">
        <f t="shared" ca="1" si="4"/>
        <v>207</v>
      </c>
      <c r="AA31" s="142">
        <f t="shared" si="29"/>
        <v>0</v>
      </c>
      <c r="AB31" s="142">
        <f t="shared" si="29"/>
        <v>0</v>
      </c>
      <c r="AC31" s="142">
        <f t="shared" si="29"/>
        <v>0</v>
      </c>
      <c r="AD31" s="142">
        <f t="shared" si="29"/>
        <v>0</v>
      </c>
      <c r="AE31" s="142">
        <f t="shared" si="29"/>
        <v>0</v>
      </c>
      <c r="AG31" s="142">
        <f t="shared" si="30"/>
        <v>0</v>
      </c>
      <c r="AH31" s="142">
        <f t="shared" si="30"/>
        <v>0</v>
      </c>
      <c r="AI31" s="142">
        <f t="shared" si="30"/>
        <v>0</v>
      </c>
      <c r="AJ31" s="142">
        <f t="shared" si="30"/>
        <v>0</v>
      </c>
      <c r="AK31" s="142">
        <f t="shared" si="30"/>
        <v>0</v>
      </c>
      <c r="AM31" s="142">
        <f t="shared" si="31"/>
        <v>0</v>
      </c>
      <c r="AN31" s="142">
        <f t="shared" si="31"/>
        <v>0</v>
      </c>
      <c r="AO31" s="142">
        <f t="shared" si="31"/>
        <v>0</v>
      </c>
      <c r="AP31" s="142">
        <f t="shared" si="31"/>
        <v>0</v>
      </c>
      <c r="AQ31" s="142">
        <f t="shared" si="31"/>
        <v>0</v>
      </c>
    </row>
    <row r="32" spans="1:43" x14ac:dyDescent="0.2">
      <c r="A32" s="96">
        <v>36923</v>
      </c>
      <c r="D32" s="135"/>
      <c r="E32" s="136"/>
      <c r="F32" s="136"/>
      <c r="G32" s="137"/>
      <c r="H32" s="137"/>
      <c r="I32" s="138"/>
      <c r="J32" s="137">
        <f t="shared" si="23"/>
        <v>4.008</v>
      </c>
      <c r="K32" s="139">
        <v>0</v>
      </c>
      <c r="L32" s="139">
        <f t="shared" si="0"/>
        <v>0.58750000000000002</v>
      </c>
      <c r="M32" s="140">
        <f t="shared" si="28"/>
        <v>0</v>
      </c>
      <c r="N32" s="140">
        <f t="shared" si="28"/>
        <v>0</v>
      </c>
      <c r="O32" s="140">
        <f t="shared" si="28"/>
        <v>0</v>
      </c>
      <c r="P32" s="140">
        <f t="shared" si="28"/>
        <v>0</v>
      </c>
      <c r="Q32" s="140">
        <f t="shared" si="28"/>
        <v>0</v>
      </c>
      <c r="R32" s="141"/>
      <c r="S32" s="142">
        <f t="shared" si="24"/>
        <v>0</v>
      </c>
      <c r="T32" s="142">
        <f t="shared" si="25"/>
        <v>0</v>
      </c>
      <c r="U32" s="143">
        <f t="shared" si="26"/>
        <v>0</v>
      </c>
      <c r="V32" s="143">
        <f t="shared" si="27"/>
        <v>0</v>
      </c>
      <c r="W32" s="144"/>
      <c r="X32" s="145">
        <f t="shared" si="3"/>
        <v>7.2444812215647997E-2</v>
      </c>
      <c r="Y32" s="146">
        <f t="shared" ca="1" si="4"/>
        <v>238</v>
      </c>
      <c r="AA32" s="142">
        <f t="shared" si="29"/>
        <v>0</v>
      </c>
      <c r="AB32" s="142">
        <f t="shared" si="29"/>
        <v>0</v>
      </c>
      <c r="AC32" s="142">
        <f t="shared" si="29"/>
        <v>0</v>
      </c>
      <c r="AD32" s="142">
        <f t="shared" si="29"/>
        <v>0</v>
      </c>
      <c r="AE32" s="142">
        <f t="shared" si="29"/>
        <v>0</v>
      </c>
      <c r="AG32" s="142">
        <f t="shared" si="30"/>
        <v>0</v>
      </c>
      <c r="AH32" s="142">
        <f t="shared" si="30"/>
        <v>0</v>
      </c>
      <c r="AI32" s="142">
        <f t="shared" si="30"/>
        <v>0</v>
      </c>
      <c r="AJ32" s="142">
        <f t="shared" si="30"/>
        <v>0</v>
      </c>
      <c r="AK32" s="142">
        <f t="shared" si="30"/>
        <v>0</v>
      </c>
      <c r="AM32" s="142">
        <f t="shared" si="31"/>
        <v>0</v>
      </c>
      <c r="AN32" s="142">
        <f t="shared" si="31"/>
        <v>0</v>
      </c>
      <c r="AO32" s="142">
        <f t="shared" si="31"/>
        <v>0</v>
      </c>
      <c r="AP32" s="142">
        <f t="shared" si="31"/>
        <v>0</v>
      </c>
      <c r="AQ32" s="142">
        <f t="shared" si="31"/>
        <v>0</v>
      </c>
    </row>
    <row r="33" spans="1:43" x14ac:dyDescent="0.2">
      <c r="A33" s="96">
        <v>36951</v>
      </c>
      <c r="D33" s="135"/>
      <c r="E33" s="136"/>
      <c r="F33" s="136"/>
      <c r="G33" s="137"/>
      <c r="H33" s="137"/>
      <c r="I33" s="138"/>
      <c r="J33" s="137">
        <f t="shared" si="23"/>
        <v>3.7980000000000005</v>
      </c>
      <c r="K33" s="139">
        <v>0</v>
      </c>
      <c r="L33" s="139">
        <f t="shared" si="0"/>
        <v>0.53500000000000003</v>
      </c>
      <c r="M33" s="140">
        <f t="shared" si="28"/>
        <v>0</v>
      </c>
      <c r="N33" s="140">
        <f t="shared" si="28"/>
        <v>0</v>
      </c>
      <c r="O33" s="140">
        <f t="shared" si="28"/>
        <v>0</v>
      </c>
      <c r="P33" s="140">
        <f t="shared" si="28"/>
        <v>0</v>
      </c>
      <c r="Q33" s="140">
        <f t="shared" si="28"/>
        <v>0</v>
      </c>
      <c r="R33" s="141"/>
      <c r="S33" s="142">
        <f t="shared" si="24"/>
        <v>0</v>
      </c>
      <c r="T33" s="142">
        <f t="shared" si="25"/>
        <v>0</v>
      </c>
      <c r="U33" s="143">
        <f t="shared" si="26"/>
        <v>0</v>
      </c>
      <c r="V33" s="143">
        <f t="shared" si="27"/>
        <v>0</v>
      </c>
      <c r="W33" s="144"/>
      <c r="X33" s="145">
        <f t="shared" si="3"/>
        <v>7.2857126992161028E-2</v>
      </c>
      <c r="Y33" s="146">
        <f t="shared" ca="1" si="4"/>
        <v>266</v>
      </c>
      <c r="AA33" s="142">
        <f t="shared" si="29"/>
        <v>0</v>
      </c>
      <c r="AB33" s="142">
        <f t="shared" si="29"/>
        <v>0</v>
      </c>
      <c r="AC33" s="142">
        <f t="shared" si="29"/>
        <v>0</v>
      </c>
      <c r="AD33" s="142">
        <f t="shared" si="29"/>
        <v>0</v>
      </c>
      <c r="AE33" s="142">
        <f t="shared" si="29"/>
        <v>0</v>
      </c>
      <c r="AG33" s="142">
        <f t="shared" si="30"/>
        <v>0</v>
      </c>
      <c r="AH33" s="142">
        <f t="shared" si="30"/>
        <v>0</v>
      </c>
      <c r="AI33" s="142">
        <f t="shared" si="30"/>
        <v>0</v>
      </c>
      <c r="AJ33" s="142">
        <f t="shared" si="30"/>
        <v>0</v>
      </c>
      <c r="AK33" s="142">
        <f t="shared" si="30"/>
        <v>0</v>
      </c>
      <c r="AM33" s="142">
        <f t="shared" si="31"/>
        <v>0</v>
      </c>
      <c r="AN33" s="142">
        <f t="shared" si="31"/>
        <v>0</v>
      </c>
      <c r="AO33" s="142">
        <f t="shared" si="31"/>
        <v>0</v>
      </c>
      <c r="AP33" s="142">
        <f t="shared" si="31"/>
        <v>0</v>
      </c>
      <c r="AQ33" s="142">
        <f t="shared" si="31"/>
        <v>0</v>
      </c>
    </row>
    <row r="34" spans="1:43" x14ac:dyDescent="0.2">
      <c r="A34" s="135"/>
      <c r="F34" s="136"/>
      <c r="G34" s="137"/>
      <c r="H34" s="137"/>
      <c r="I34" s="138"/>
      <c r="J34" s="137"/>
      <c r="K34" s="139"/>
      <c r="L34" s="139"/>
      <c r="M34" s="140"/>
      <c r="N34" s="140"/>
      <c r="O34" s="140"/>
      <c r="P34" s="140"/>
      <c r="Q34" s="140"/>
      <c r="R34" s="141"/>
      <c r="S34" s="142"/>
      <c r="T34" s="142"/>
      <c r="U34" s="143"/>
      <c r="V34" s="143"/>
      <c r="W34" s="144"/>
      <c r="X34" s="145"/>
      <c r="Y34" s="146"/>
    </row>
    <row r="35" spans="1:43" x14ac:dyDescent="0.2">
      <c r="A35" s="135"/>
      <c r="B35" s="131">
        <f>880/31</f>
        <v>28.387096774193548</v>
      </c>
      <c r="F35" s="136"/>
      <c r="G35" s="137"/>
      <c r="H35" s="137"/>
      <c r="I35" s="138"/>
      <c r="J35" s="137"/>
      <c r="K35" s="139"/>
      <c r="L35" s="139"/>
      <c r="M35" s="140"/>
      <c r="N35" s="140"/>
      <c r="O35" s="140"/>
      <c r="P35" s="140"/>
      <c r="Q35" s="140"/>
      <c r="R35" s="141"/>
      <c r="S35" s="142"/>
      <c r="T35" s="142"/>
      <c r="U35" s="143"/>
      <c r="V35" s="143"/>
      <c r="W35" s="144"/>
      <c r="X35" s="145"/>
      <c r="Y35" s="146"/>
    </row>
    <row r="36" spans="1:43" x14ac:dyDescent="0.2">
      <c r="A36" s="135"/>
      <c r="F36" s="136"/>
      <c r="G36" s="137"/>
      <c r="H36" s="137"/>
      <c r="I36" s="138"/>
      <c r="J36" s="137"/>
      <c r="K36" s="139"/>
      <c r="L36" s="139"/>
      <c r="M36" s="140"/>
      <c r="N36" s="140"/>
      <c r="O36" s="140"/>
      <c r="P36" s="140"/>
      <c r="Q36" s="140"/>
      <c r="R36" s="141"/>
      <c r="S36" s="142"/>
      <c r="T36" s="142"/>
      <c r="U36" s="143"/>
      <c r="V36" s="143"/>
      <c r="W36" s="144"/>
      <c r="X36" s="145"/>
      <c r="Y36" s="146"/>
    </row>
    <row r="37" spans="1:43" x14ac:dyDescent="0.2">
      <c r="A37" s="135"/>
      <c r="F37" s="136"/>
      <c r="G37" s="137"/>
      <c r="H37" s="137"/>
      <c r="I37" s="138"/>
      <c r="J37" s="137"/>
      <c r="K37" s="139"/>
      <c r="L37" s="139"/>
      <c r="M37" s="140"/>
      <c r="N37" s="140"/>
      <c r="O37" s="140"/>
      <c r="P37" s="140"/>
      <c r="Q37" s="140"/>
      <c r="R37" s="141"/>
      <c r="S37" s="142"/>
      <c r="T37" s="142"/>
      <c r="U37" s="143"/>
      <c r="V37" s="143"/>
      <c r="W37" s="144"/>
      <c r="X37" s="145"/>
      <c r="Y37" s="146"/>
    </row>
    <row r="38" spans="1:43" x14ac:dyDescent="0.2">
      <c r="A38" s="135"/>
      <c r="F38" s="136"/>
      <c r="G38" s="137"/>
      <c r="H38" s="137"/>
      <c r="I38" s="138"/>
      <c r="J38" s="137"/>
      <c r="K38" s="139"/>
      <c r="L38" s="139"/>
      <c r="M38" s="140"/>
      <c r="N38" s="140"/>
      <c r="O38" s="140"/>
      <c r="P38" s="140"/>
      <c r="Q38" s="140"/>
      <c r="R38" s="141"/>
      <c r="S38" s="142"/>
      <c r="T38" s="142"/>
      <c r="U38" s="143"/>
      <c r="V38" s="143"/>
      <c r="W38" s="144"/>
      <c r="X38" s="145"/>
      <c r="Y38" s="146"/>
    </row>
    <row r="39" spans="1:43" x14ac:dyDescent="0.2">
      <c r="A39" s="135"/>
      <c r="F39" s="136"/>
      <c r="G39" s="137"/>
      <c r="H39" s="137"/>
      <c r="I39" s="138"/>
      <c r="J39" s="137"/>
      <c r="K39" s="139"/>
      <c r="L39" s="139"/>
      <c r="M39" s="140"/>
      <c r="N39" s="140"/>
      <c r="O39" s="140"/>
      <c r="P39" s="140"/>
      <c r="Q39" s="140"/>
      <c r="R39" s="141"/>
      <c r="S39" s="142"/>
      <c r="T39" s="142"/>
      <c r="U39" s="143"/>
      <c r="V39" s="143"/>
      <c r="W39" s="144"/>
      <c r="X39" s="145"/>
      <c r="Y39" s="146"/>
    </row>
    <row r="40" spans="1:43" x14ac:dyDescent="0.2">
      <c r="A40" s="135"/>
      <c r="F40" s="136"/>
      <c r="G40" s="137"/>
      <c r="H40" s="137"/>
      <c r="I40" s="138"/>
      <c r="J40" s="137"/>
      <c r="K40" s="139"/>
      <c r="L40" s="139"/>
      <c r="M40" s="140"/>
      <c r="N40" s="140"/>
      <c r="O40" s="140"/>
      <c r="P40" s="140"/>
      <c r="Q40" s="140"/>
      <c r="R40" s="141"/>
      <c r="S40" s="142"/>
      <c r="T40" s="142"/>
      <c r="U40" s="143"/>
      <c r="V40" s="143"/>
      <c r="W40" s="144"/>
      <c r="X40" s="145"/>
      <c r="Y40" s="146"/>
    </row>
    <row r="41" spans="1:43" x14ac:dyDescent="0.2">
      <c r="A41" s="135"/>
      <c r="F41" s="136"/>
      <c r="G41" s="137"/>
      <c r="H41" s="137"/>
      <c r="I41" s="138"/>
      <c r="J41" s="137"/>
      <c r="K41" s="139"/>
      <c r="L41" s="139"/>
      <c r="M41" s="140"/>
      <c r="N41" s="140"/>
      <c r="O41" s="140"/>
      <c r="P41" s="140"/>
      <c r="Q41" s="140"/>
      <c r="R41" s="141"/>
      <c r="S41" s="142"/>
      <c r="T41" s="142"/>
      <c r="U41" s="143"/>
      <c r="V41" s="143"/>
      <c r="W41" s="144"/>
      <c r="X41" s="145"/>
      <c r="Y41" s="146"/>
    </row>
    <row r="42" spans="1:43" x14ac:dyDescent="0.2">
      <c r="A42" s="135"/>
      <c r="F42" s="136"/>
      <c r="G42" s="137"/>
      <c r="H42" s="137"/>
      <c r="I42" s="138"/>
      <c r="J42" s="137"/>
      <c r="K42" s="139"/>
      <c r="L42" s="139"/>
      <c r="M42" s="140"/>
      <c r="N42" s="140"/>
      <c r="O42" s="140"/>
      <c r="P42" s="140"/>
      <c r="Q42" s="140"/>
      <c r="R42" s="141"/>
      <c r="S42" s="142"/>
      <c r="T42" s="142"/>
      <c r="U42" s="143"/>
      <c r="V42" s="143"/>
      <c r="W42" s="144"/>
      <c r="X42" s="145"/>
      <c r="Y42" s="146"/>
    </row>
    <row r="43" spans="1:43" x14ac:dyDescent="0.2">
      <c r="A43" s="135"/>
      <c r="F43" s="136"/>
      <c r="G43" s="137"/>
      <c r="H43" s="137"/>
      <c r="I43" s="138"/>
      <c r="J43" s="137"/>
      <c r="K43" s="139"/>
      <c r="L43" s="139"/>
      <c r="M43" s="140"/>
      <c r="N43" s="140"/>
      <c r="O43" s="140"/>
      <c r="P43" s="140"/>
      <c r="Q43" s="140"/>
      <c r="R43" s="141"/>
      <c r="S43" s="142"/>
      <c r="T43" s="142"/>
      <c r="U43" s="143"/>
      <c r="V43" s="143"/>
      <c r="W43" s="144"/>
      <c r="X43" s="145"/>
      <c r="Y43" s="146"/>
    </row>
    <row r="44" spans="1:43" x14ac:dyDescent="0.2">
      <c r="A44" s="135"/>
      <c r="F44" s="136"/>
      <c r="G44" s="137"/>
      <c r="H44" s="137"/>
      <c r="I44" s="138"/>
      <c r="J44" s="137"/>
      <c r="K44" s="139"/>
      <c r="L44" s="139"/>
      <c r="M44" s="140"/>
      <c r="N44" s="140"/>
      <c r="O44" s="140"/>
      <c r="P44" s="140"/>
      <c r="Q44" s="140"/>
      <c r="R44" s="141"/>
      <c r="S44" s="142"/>
      <c r="T44" s="142"/>
      <c r="U44" s="143"/>
      <c r="V44" s="143"/>
      <c r="W44" s="144"/>
      <c r="X44" s="145"/>
      <c r="Y44" s="146"/>
    </row>
    <row r="45" spans="1:43" x14ac:dyDescent="0.2">
      <c r="A45" s="135"/>
      <c r="F45" s="136"/>
      <c r="G45" s="137"/>
      <c r="H45" s="137"/>
      <c r="I45" s="138"/>
      <c r="J45" s="137"/>
      <c r="K45" s="139"/>
      <c r="L45" s="139"/>
      <c r="M45" s="140"/>
      <c r="N45" s="140"/>
      <c r="O45" s="140"/>
      <c r="P45" s="140"/>
      <c r="Q45" s="140"/>
      <c r="R45" s="141"/>
      <c r="S45" s="142"/>
      <c r="T45" s="142"/>
      <c r="U45" s="143"/>
      <c r="V45" s="143"/>
      <c r="W45" s="144"/>
      <c r="X45" s="145"/>
      <c r="Y45" s="146"/>
    </row>
    <row r="46" spans="1:43" x14ac:dyDescent="0.2">
      <c r="A46" s="135"/>
      <c r="F46" s="136"/>
      <c r="G46" s="137"/>
      <c r="H46" s="137"/>
      <c r="I46" s="138"/>
      <c r="J46" s="137"/>
      <c r="K46" s="139"/>
      <c r="L46" s="139"/>
      <c r="M46" s="140"/>
      <c r="N46" s="140"/>
      <c r="O46" s="140"/>
      <c r="P46" s="140"/>
      <c r="Q46" s="140"/>
      <c r="R46" s="141"/>
      <c r="S46" s="142"/>
      <c r="T46" s="142"/>
      <c r="U46" s="143"/>
      <c r="V46" s="143"/>
      <c r="W46" s="144"/>
      <c r="X46" s="145"/>
      <c r="Y46" s="146"/>
    </row>
    <row r="47" spans="1:43" x14ac:dyDescent="0.2">
      <c r="A47" s="135"/>
      <c r="F47" s="136"/>
      <c r="G47" s="137"/>
      <c r="H47" s="137"/>
      <c r="I47" s="138"/>
      <c r="J47" s="137"/>
      <c r="K47" s="139"/>
      <c r="L47" s="139"/>
      <c r="M47" s="140"/>
      <c r="N47" s="140"/>
      <c r="O47" s="140"/>
      <c r="P47" s="140"/>
      <c r="Q47" s="140"/>
      <c r="R47" s="141"/>
      <c r="S47" s="142"/>
      <c r="T47" s="142"/>
      <c r="U47" s="143"/>
      <c r="V47" s="143"/>
      <c r="W47" s="144"/>
      <c r="X47" s="145"/>
      <c r="Y47" s="146"/>
    </row>
    <row r="48" spans="1:43" x14ac:dyDescent="0.2">
      <c r="A48" s="135"/>
      <c r="F48" s="136"/>
      <c r="G48" s="137"/>
      <c r="H48" s="137"/>
      <c r="I48" s="138"/>
      <c r="J48" s="137"/>
      <c r="K48" s="139"/>
      <c r="L48" s="139"/>
      <c r="M48" s="140"/>
      <c r="N48" s="140"/>
      <c r="O48" s="140"/>
      <c r="P48" s="140"/>
      <c r="Q48" s="140"/>
      <c r="R48" s="141"/>
      <c r="S48" s="142"/>
      <c r="T48" s="142"/>
      <c r="U48" s="143"/>
      <c r="V48" s="143"/>
      <c r="W48" s="144"/>
      <c r="X48" s="145"/>
      <c r="Y48" s="146"/>
    </row>
    <row r="49" spans="1:25" x14ac:dyDescent="0.2">
      <c r="A49" s="135"/>
      <c r="F49" s="136"/>
      <c r="G49" s="137"/>
      <c r="H49" s="137"/>
      <c r="I49" s="138"/>
      <c r="J49" s="137"/>
      <c r="K49" s="139"/>
      <c r="L49" s="139"/>
      <c r="M49" s="140"/>
      <c r="N49" s="140"/>
      <c r="O49" s="140"/>
      <c r="P49" s="140"/>
      <c r="Q49" s="140"/>
      <c r="R49" s="141"/>
      <c r="S49" s="142"/>
      <c r="T49" s="142"/>
      <c r="U49" s="143"/>
      <c r="V49" s="143"/>
      <c r="W49" s="144"/>
      <c r="X49" s="145"/>
      <c r="Y49" s="146"/>
    </row>
    <row r="50" spans="1:25" x14ac:dyDescent="0.2">
      <c r="A50" s="135"/>
      <c r="F50" s="136"/>
      <c r="G50" s="137"/>
      <c r="H50" s="137"/>
      <c r="I50" s="138"/>
      <c r="J50" s="137"/>
      <c r="K50" s="139"/>
      <c r="L50" s="139"/>
      <c r="M50" s="140"/>
      <c r="N50" s="140"/>
      <c r="O50" s="140"/>
      <c r="P50" s="140"/>
      <c r="Q50" s="140"/>
      <c r="R50" s="141"/>
      <c r="S50" s="142"/>
      <c r="T50" s="142"/>
      <c r="U50" s="143"/>
      <c r="V50" s="143"/>
      <c r="W50" s="144"/>
      <c r="X50" s="145"/>
      <c r="Y50" s="146"/>
    </row>
    <row r="51" spans="1:25" x14ac:dyDescent="0.2">
      <c r="A51" s="135"/>
      <c r="F51" s="136"/>
      <c r="G51" s="137"/>
      <c r="H51" s="137"/>
      <c r="I51" s="138"/>
      <c r="J51" s="137"/>
      <c r="K51" s="139"/>
      <c r="L51" s="139"/>
      <c r="M51" s="140"/>
      <c r="N51" s="140"/>
      <c r="O51" s="140"/>
      <c r="P51" s="140"/>
      <c r="Q51" s="140"/>
      <c r="R51" s="141"/>
      <c r="S51" s="142"/>
      <c r="T51" s="142"/>
      <c r="U51" s="143"/>
      <c r="V51" s="143"/>
      <c r="W51" s="144"/>
      <c r="X51" s="145"/>
      <c r="Y51" s="146"/>
    </row>
    <row r="52" spans="1:25" x14ac:dyDescent="0.2">
      <c r="A52" s="135"/>
      <c r="F52" s="136"/>
      <c r="G52" s="137"/>
      <c r="H52" s="137"/>
      <c r="I52" s="138"/>
      <c r="J52" s="137"/>
      <c r="K52" s="139"/>
      <c r="L52" s="139"/>
      <c r="M52" s="140"/>
      <c r="N52" s="140"/>
      <c r="O52" s="140"/>
      <c r="P52" s="140"/>
      <c r="Q52" s="140"/>
      <c r="R52" s="141"/>
      <c r="S52" s="142"/>
      <c r="T52" s="142"/>
      <c r="U52" s="143"/>
      <c r="V52" s="143"/>
      <c r="W52" s="144"/>
      <c r="X52" s="145"/>
      <c r="Y52" s="146"/>
    </row>
    <row r="53" spans="1:25" x14ac:dyDescent="0.2">
      <c r="A53" s="135"/>
      <c r="F53" s="136"/>
      <c r="G53" s="137"/>
      <c r="H53" s="137"/>
      <c r="I53" s="138"/>
      <c r="J53" s="137"/>
      <c r="K53" s="139"/>
      <c r="L53" s="139"/>
      <c r="M53" s="140"/>
      <c r="N53" s="140"/>
      <c r="O53" s="140"/>
      <c r="P53" s="140"/>
      <c r="Q53" s="140"/>
      <c r="R53" s="141"/>
      <c r="S53" s="142"/>
      <c r="T53" s="142"/>
      <c r="U53" s="143"/>
      <c r="V53" s="143"/>
      <c r="W53" s="144"/>
      <c r="X53" s="145"/>
      <c r="Y53" s="146"/>
    </row>
    <row r="54" spans="1:25" x14ac:dyDescent="0.2">
      <c r="A54" s="135"/>
      <c r="F54" s="136"/>
      <c r="G54" s="137"/>
      <c r="H54" s="137"/>
      <c r="I54" s="138"/>
      <c r="J54" s="137"/>
      <c r="K54" s="139"/>
      <c r="L54" s="139"/>
      <c r="M54" s="140"/>
      <c r="N54" s="140"/>
      <c r="O54" s="140"/>
      <c r="P54" s="140"/>
      <c r="Q54" s="140"/>
      <c r="R54" s="141"/>
      <c r="S54" s="142"/>
      <c r="T54" s="142"/>
      <c r="U54" s="143"/>
      <c r="V54" s="143"/>
      <c r="W54" s="144"/>
      <c r="X54" s="145"/>
      <c r="Y54" s="146"/>
    </row>
    <row r="55" spans="1:25" x14ac:dyDescent="0.2">
      <c r="A55" s="135"/>
      <c r="F55" s="136"/>
      <c r="G55" s="137"/>
      <c r="H55" s="137"/>
      <c r="I55" s="138"/>
      <c r="J55" s="137"/>
      <c r="K55" s="139"/>
      <c r="L55" s="139"/>
      <c r="M55" s="140"/>
      <c r="N55" s="140"/>
      <c r="O55" s="140"/>
      <c r="P55" s="140"/>
      <c r="Q55" s="140"/>
      <c r="R55" s="141"/>
      <c r="S55" s="142"/>
      <c r="T55" s="142"/>
      <c r="U55" s="143"/>
      <c r="V55" s="143"/>
      <c r="W55" s="144"/>
      <c r="X55" s="145"/>
      <c r="Y55" s="146"/>
    </row>
    <row r="56" spans="1:25" x14ac:dyDescent="0.2">
      <c r="A56" s="135"/>
      <c r="F56" s="136"/>
      <c r="G56" s="137"/>
      <c r="H56" s="137"/>
      <c r="I56" s="138"/>
      <c r="J56" s="137"/>
      <c r="K56" s="139"/>
      <c r="L56" s="139"/>
      <c r="M56" s="140"/>
      <c r="N56" s="140"/>
      <c r="O56" s="140"/>
      <c r="P56" s="140"/>
      <c r="Q56" s="140"/>
      <c r="R56" s="141"/>
      <c r="S56" s="142"/>
      <c r="T56" s="142"/>
      <c r="U56" s="143"/>
      <c r="V56" s="143"/>
      <c r="W56" s="144"/>
      <c r="X56" s="145"/>
      <c r="Y56" s="146"/>
    </row>
    <row r="57" spans="1:25" x14ac:dyDescent="0.2">
      <c r="A57" s="135"/>
      <c r="F57" s="136"/>
      <c r="G57" s="137"/>
      <c r="H57" s="137"/>
      <c r="I57" s="138"/>
      <c r="J57" s="137"/>
      <c r="K57" s="139"/>
      <c r="L57" s="139"/>
      <c r="M57" s="140"/>
      <c r="N57" s="140"/>
      <c r="O57" s="140"/>
      <c r="P57" s="140"/>
      <c r="Q57" s="140"/>
      <c r="R57" s="141"/>
      <c r="S57" s="142"/>
      <c r="T57" s="142"/>
      <c r="U57" s="143"/>
      <c r="V57" s="143"/>
      <c r="W57" s="144"/>
      <c r="X57" s="145"/>
      <c r="Y57" s="146"/>
    </row>
    <row r="58" spans="1:25" x14ac:dyDescent="0.2">
      <c r="A58" s="135"/>
      <c r="F58" s="136"/>
      <c r="G58" s="137"/>
      <c r="H58" s="137"/>
      <c r="I58" s="138"/>
      <c r="J58" s="137"/>
      <c r="K58" s="139"/>
      <c r="L58" s="139"/>
      <c r="M58" s="140"/>
      <c r="N58" s="140"/>
      <c r="O58" s="140"/>
      <c r="P58" s="140"/>
      <c r="Q58" s="140"/>
      <c r="R58" s="141"/>
      <c r="S58" s="142"/>
      <c r="T58" s="142"/>
      <c r="U58" s="143"/>
      <c r="V58" s="143"/>
      <c r="W58" s="144"/>
      <c r="X58" s="145"/>
      <c r="Y58" s="146"/>
    </row>
    <row r="59" spans="1:25" x14ac:dyDescent="0.2">
      <c r="A59" s="135"/>
      <c r="F59" s="136"/>
      <c r="G59" s="137"/>
      <c r="H59" s="137"/>
      <c r="I59" s="138"/>
      <c r="J59" s="137"/>
      <c r="K59" s="139"/>
      <c r="L59" s="139"/>
      <c r="M59" s="140"/>
      <c r="N59" s="140"/>
      <c r="O59" s="140"/>
      <c r="P59" s="140"/>
      <c r="Q59" s="140"/>
      <c r="R59" s="141"/>
      <c r="S59" s="142"/>
      <c r="T59" s="142"/>
      <c r="U59" s="143"/>
      <c r="V59" s="143"/>
      <c r="W59" s="144"/>
      <c r="X59" s="145"/>
      <c r="Y59" s="146"/>
    </row>
    <row r="60" spans="1:25" x14ac:dyDescent="0.2">
      <c r="A60" s="135"/>
      <c r="F60" s="136"/>
      <c r="G60" s="137"/>
      <c r="H60" s="137"/>
      <c r="I60" s="138"/>
      <c r="J60" s="137"/>
      <c r="K60" s="139"/>
      <c r="L60" s="139"/>
      <c r="M60" s="140"/>
      <c r="N60" s="140"/>
      <c r="O60" s="140"/>
      <c r="P60" s="140"/>
      <c r="Q60" s="140"/>
      <c r="R60" s="141"/>
      <c r="S60" s="142"/>
      <c r="T60" s="142"/>
      <c r="U60" s="143"/>
      <c r="V60" s="143"/>
      <c r="W60" s="144"/>
      <c r="X60" s="145"/>
      <c r="Y60" s="146"/>
    </row>
    <row r="61" spans="1:25" x14ac:dyDescent="0.2">
      <c r="A61" s="135"/>
      <c r="F61" s="136"/>
      <c r="G61" s="137"/>
      <c r="H61" s="137"/>
      <c r="I61" s="138"/>
      <c r="J61" s="137"/>
      <c r="K61" s="139"/>
      <c r="L61" s="139"/>
      <c r="M61" s="140"/>
      <c r="N61" s="140"/>
      <c r="O61" s="140"/>
      <c r="P61" s="140"/>
      <c r="Q61" s="140"/>
      <c r="R61" s="141"/>
      <c r="S61" s="142"/>
      <c r="T61" s="142"/>
      <c r="U61" s="143"/>
      <c r="V61" s="143"/>
      <c r="W61" s="144"/>
      <c r="X61" s="145"/>
      <c r="Y61" s="146"/>
    </row>
    <row r="62" spans="1:25" x14ac:dyDescent="0.2">
      <c r="A62" s="135"/>
      <c r="F62" s="136"/>
      <c r="G62" s="137"/>
      <c r="H62" s="137"/>
      <c r="I62" s="138"/>
      <c r="J62" s="137"/>
      <c r="K62" s="139"/>
      <c r="L62" s="139"/>
      <c r="M62" s="140"/>
      <c r="N62" s="140"/>
      <c r="O62" s="140"/>
      <c r="P62" s="140"/>
      <c r="Q62" s="140"/>
      <c r="R62" s="141"/>
      <c r="S62" s="142"/>
      <c r="T62" s="142"/>
      <c r="U62" s="143"/>
      <c r="V62" s="143"/>
      <c r="W62" s="144"/>
      <c r="X62" s="145"/>
      <c r="Y62" s="146"/>
    </row>
    <row r="63" spans="1:25" x14ac:dyDescent="0.2">
      <c r="A63" s="135"/>
      <c r="F63" s="136"/>
      <c r="G63" s="137"/>
      <c r="H63" s="137"/>
      <c r="I63" s="138"/>
      <c r="J63" s="137"/>
      <c r="K63" s="139"/>
      <c r="L63" s="139"/>
      <c r="M63" s="140"/>
      <c r="N63" s="140"/>
      <c r="O63" s="140"/>
      <c r="P63" s="140"/>
      <c r="Q63" s="140"/>
      <c r="R63" s="141"/>
      <c r="S63" s="142"/>
      <c r="T63" s="142"/>
      <c r="U63" s="143"/>
      <c r="V63" s="143"/>
      <c r="W63" s="144"/>
      <c r="X63" s="145"/>
      <c r="Y63" s="146"/>
    </row>
    <row r="64" spans="1:25" x14ac:dyDescent="0.2">
      <c r="A64" s="135"/>
      <c r="F64" s="136"/>
      <c r="G64" s="137"/>
      <c r="H64" s="137"/>
      <c r="I64" s="138"/>
      <c r="J64" s="137"/>
      <c r="K64" s="139"/>
      <c r="L64" s="139"/>
      <c r="M64" s="140"/>
      <c r="N64" s="140"/>
      <c r="O64" s="140"/>
      <c r="P64" s="140"/>
      <c r="Q64" s="140"/>
      <c r="R64" s="141"/>
      <c r="S64" s="142"/>
      <c r="T64" s="142"/>
      <c r="U64" s="143"/>
      <c r="V64" s="143"/>
      <c r="W64" s="144"/>
      <c r="X64" s="145"/>
      <c r="Y64" s="146"/>
    </row>
    <row r="65" spans="1:25" x14ac:dyDescent="0.2">
      <c r="A65" s="135"/>
      <c r="F65" s="136"/>
      <c r="G65" s="137"/>
      <c r="H65" s="137"/>
      <c r="I65" s="138"/>
      <c r="J65" s="137"/>
      <c r="K65" s="139"/>
      <c r="L65" s="139"/>
      <c r="M65" s="140"/>
      <c r="N65" s="140"/>
      <c r="O65" s="140"/>
      <c r="P65" s="140"/>
      <c r="Q65" s="140"/>
      <c r="R65" s="141"/>
      <c r="S65" s="142"/>
      <c r="T65" s="142"/>
      <c r="U65" s="143"/>
      <c r="V65" s="143"/>
      <c r="W65" s="144"/>
      <c r="X65" s="145"/>
      <c r="Y65" s="146"/>
    </row>
    <row r="66" spans="1:25" x14ac:dyDescent="0.2">
      <c r="A66" s="135"/>
      <c r="F66" s="136"/>
      <c r="G66" s="137"/>
      <c r="H66" s="137"/>
      <c r="I66" s="138"/>
      <c r="J66" s="137"/>
      <c r="K66" s="139"/>
      <c r="L66" s="139"/>
      <c r="M66" s="140"/>
      <c r="N66" s="140"/>
      <c r="O66" s="140"/>
      <c r="P66" s="140"/>
      <c r="Q66" s="140"/>
      <c r="R66" s="141"/>
      <c r="S66" s="142"/>
      <c r="T66" s="142"/>
      <c r="U66" s="143"/>
      <c r="V66" s="143"/>
      <c r="W66" s="144"/>
      <c r="X66" s="145"/>
      <c r="Y66" s="146"/>
    </row>
    <row r="67" spans="1:25" x14ac:dyDescent="0.2">
      <c r="A67" s="135"/>
      <c r="F67" s="136"/>
      <c r="G67" s="137"/>
      <c r="H67" s="137"/>
      <c r="I67" s="138"/>
      <c r="J67" s="137"/>
      <c r="K67" s="139"/>
      <c r="L67" s="139"/>
      <c r="M67" s="140"/>
      <c r="N67" s="140"/>
      <c r="O67" s="140"/>
      <c r="P67" s="140"/>
      <c r="Q67" s="140"/>
      <c r="R67" s="141"/>
      <c r="S67" s="142"/>
      <c r="T67" s="142"/>
      <c r="U67" s="143"/>
      <c r="V67" s="143"/>
      <c r="W67" s="144"/>
      <c r="X67" s="145"/>
      <c r="Y67" s="146"/>
    </row>
    <row r="68" spans="1:25" x14ac:dyDescent="0.2">
      <c r="A68" s="135"/>
      <c r="F68" s="136"/>
      <c r="G68" s="137"/>
      <c r="H68" s="137"/>
      <c r="I68" s="138"/>
      <c r="J68" s="137"/>
      <c r="K68" s="139"/>
      <c r="L68" s="139"/>
      <c r="M68" s="140"/>
      <c r="N68" s="140"/>
      <c r="O68" s="140"/>
      <c r="P68" s="140"/>
      <c r="Q68" s="140"/>
      <c r="R68" s="141"/>
      <c r="S68" s="142"/>
      <c r="T68" s="142"/>
      <c r="U68" s="143"/>
      <c r="V68" s="143"/>
      <c r="W68" s="144"/>
      <c r="X68" s="145"/>
      <c r="Y68" s="146"/>
    </row>
    <row r="69" spans="1:25" x14ac:dyDescent="0.2">
      <c r="A69" s="135"/>
      <c r="F69" s="136"/>
      <c r="G69" s="137"/>
      <c r="H69" s="137"/>
      <c r="I69" s="138"/>
      <c r="J69" s="137"/>
      <c r="K69" s="139"/>
      <c r="L69" s="139"/>
      <c r="M69" s="140"/>
      <c r="N69" s="140"/>
      <c r="O69" s="140"/>
      <c r="P69" s="140"/>
      <c r="Q69" s="140"/>
      <c r="R69" s="141"/>
      <c r="S69" s="142"/>
      <c r="T69" s="142"/>
      <c r="U69" s="143"/>
      <c r="V69" s="143"/>
      <c r="W69" s="144"/>
      <c r="X69" s="145"/>
      <c r="Y69" s="146"/>
    </row>
    <row r="70" spans="1:25" x14ac:dyDescent="0.2">
      <c r="A70" s="135"/>
      <c r="F70" s="136"/>
      <c r="G70" s="137"/>
      <c r="H70" s="137"/>
      <c r="I70" s="138"/>
      <c r="J70" s="137"/>
      <c r="K70" s="139"/>
      <c r="L70" s="139"/>
      <c r="M70" s="140"/>
      <c r="N70" s="140"/>
      <c r="O70" s="140"/>
      <c r="P70" s="140"/>
      <c r="Q70" s="140"/>
      <c r="R70" s="141"/>
      <c r="S70" s="142"/>
      <c r="T70" s="142"/>
      <c r="U70" s="143"/>
      <c r="V70" s="143"/>
      <c r="W70" s="144"/>
      <c r="X70" s="145"/>
      <c r="Y70" s="146"/>
    </row>
    <row r="71" spans="1:25" x14ac:dyDescent="0.2">
      <c r="A71" s="135"/>
      <c r="F71" s="136"/>
      <c r="G71" s="137"/>
      <c r="H71" s="137"/>
      <c r="I71" s="138"/>
      <c r="J71" s="137"/>
      <c r="K71" s="139"/>
      <c r="L71" s="139"/>
      <c r="M71" s="140"/>
      <c r="N71" s="140"/>
      <c r="O71" s="140"/>
      <c r="P71" s="140"/>
      <c r="Q71" s="140"/>
      <c r="R71" s="141"/>
      <c r="S71" s="142"/>
      <c r="T71" s="142"/>
      <c r="U71" s="143"/>
      <c r="V71" s="143"/>
      <c r="W71" s="144"/>
      <c r="X71" s="145"/>
      <c r="Y71" s="146"/>
    </row>
    <row r="72" spans="1:25" x14ac:dyDescent="0.2">
      <c r="A72" s="135"/>
      <c r="F72" s="136"/>
      <c r="G72" s="137"/>
      <c r="H72" s="137"/>
      <c r="I72" s="138"/>
      <c r="J72" s="137"/>
      <c r="K72" s="139"/>
      <c r="L72" s="139"/>
      <c r="M72" s="140"/>
      <c r="N72" s="140"/>
      <c r="O72" s="140"/>
      <c r="P72" s="140"/>
      <c r="Q72" s="140"/>
      <c r="R72" s="141"/>
      <c r="S72" s="142"/>
      <c r="T72" s="142"/>
      <c r="U72" s="143"/>
      <c r="V72" s="143"/>
      <c r="W72" s="144"/>
      <c r="X72" s="145"/>
      <c r="Y72" s="146"/>
    </row>
    <row r="73" spans="1:25" x14ac:dyDescent="0.2">
      <c r="A73" s="135"/>
      <c r="F73" s="136"/>
      <c r="G73" s="137"/>
      <c r="H73" s="137"/>
      <c r="I73" s="138"/>
      <c r="J73" s="137"/>
      <c r="K73" s="139"/>
      <c r="L73" s="139"/>
      <c r="M73" s="140"/>
      <c r="N73" s="140"/>
      <c r="O73" s="140"/>
      <c r="P73" s="140"/>
      <c r="Q73" s="140"/>
      <c r="R73" s="141"/>
      <c r="S73" s="142"/>
      <c r="T73" s="142"/>
      <c r="U73" s="143"/>
      <c r="V73" s="143"/>
      <c r="W73" s="144"/>
      <c r="X73" s="145"/>
      <c r="Y73" s="146"/>
    </row>
    <row r="74" spans="1:25" x14ac:dyDescent="0.2">
      <c r="A74" s="135"/>
      <c r="F74" s="136"/>
      <c r="G74" s="137"/>
      <c r="H74" s="137"/>
      <c r="I74" s="138"/>
      <c r="J74" s="137"/>
      <c r="K74" s="139"/>
      <c r="L74" s="139"/>
      <c r="M74" s="140"/>
      <c r="N74" s="140"/>
      <c r="O74" s="140"/>
      <c r="P74" s="140"/>
      <c r="Q74" s="140"/>
      <c r="R74" s="141"/>
      <c r="S74" s="142"/>
      <c r="T74" s="142"/>
      <c r="U74" s="143"/>
      <c r="V74" s="143"/>
      <c r="W74" s="144"/>
      <c r="X74" s="145"/>
      <c r="Y74" s="146"/>
    </row>
    <row r="75" spans="1:25" x14ac:dyDescent="0.2">
      <c r="A75" s="135"/>
      <c r="F75" s="136"/>
      <c r="G75" s="137"/>
      <c r="H75" s="137"/>
      <c r="I75" s="138"/>
      <c r="J75" s="137"/>
      <c r="K75" s="139"/>
      <c r="L75" s="139"/>
      <c r="M75" s="140"/>
      <c r="N75" s="140"/>
      <c r="O75" s="140"/>
      <c r="P75" s="140"/>
      <c r="Q75" s="140"/>
      <c r="R75" s="141"/>
      <c r="S75" s="142"/>
      <c r="T75" s="142"/>
      <c r="U75" s="143"/>
      <c r="V75" s="143"/>
      <c r="W75" s="144"/>
      <c r="X75" s="145"/>
      <c r="Y75" s="146"/>
    </row>
    <row r="76" spans="1:25" x14ac:dyDescent="0.2">
      <c r="A76" s="135"/>
      <c r="F76" s="136"/>
      <c r="G76" s="137"/>
      <c r="H76" s="137"/>
      <c r="I76" s="138"/>
      <c r="J76" s="137"/>
      <c r="K76" s="139"/>
      <c r="L76" s="139"/>
      <c r="M76" s="140"/>
      <c r="N76" s="140"/>
      <c r="O76" s="140"/>
      <c r="P76" s="140"/>
      <c r="Q76" s="140"/>
      <c r="R76" s="141"/>
      <c r="S76" s="142"/>
      <c r="T76" s="142"/>
      <c r="U76" s="143"/>
      <c r="V76" s="143"/>
      <c r="W76" s="144"/>
      <c r="X76" s="145"/>
      <c r="Y76" s="146"/>
    </row>
    <row r="77" spans="1:25" x14ac:dyDescent="0.2">
      <c r="A77" s="135"/>
      <c r="F77" s="136"/>
      <c r="G77" s="137"/>
      <c r="H77" s="137"/>
      <c r="I77" s="138"/>
      <c r="J77" s="137"/>
      <c r="K77" s="139"/>
      <c r="L77" s="139"/>
      <c r="M77" s="140"/>
      <c r="N77" s="140"/>
      <c r="O77" s="140"/>
      <c r="P77" s="140"/>
      <c r="Q77" s="140"/>
      <c r="R77" s="141"/>
      <c r="S77" s="142"/>
      <c r="T77" s="142"/>
      <c r="U77" s="143"/>
      <c r="V77" s="143"/>
      <c r="W77" s="144"/>
      <c r="X77" s="145"/>
      <c r="Y77" s="146"/>
    </row>
    <row r="78" spans="1:25" x14ac:dyDescent="0.2">
      <c r="A78" s="135"/>
      <c r="F78" s="136"/>
      <c r="G78" s="137"/>
      <c r="H78" s="137"/>
      <c r="I78" s="138"/>
      <c r="J78" s="137"/>
      <c r="K78" s="139"/>
      <c r="L78" s="139"/>
      <c r="M78" s="140"/>
      <c r="N78" s="140"/>
      <c r="O78" s="140"/>
      <c r="P78" s="140"/>
      <c r="Q78" s="140"/>
      <c r="R78" s="141"/>
      <c r="S78" s="142"/>
      <c r="T78" s="142"/>
      <c r="U78" s="143"/>
      <c r="V78" s="143"/>
      <c r="W78" s="144"/>
      <c r="X78" s="145"/>
      <c r="Y78" s="146"/>
    </row>
    <row r="79" spans="1:25" x14ac:dyDescent="0.2">
      <c r="A79" s="135"/>
      <c r="F79" s="136"/>
      <c r="G79" s="137"/>
      <c r="H79" s="137"/>
      <c r="I79" s="138"/>
      <c r="J79" s="137"/>
      <c r="K79" s="139"/>
      <c r="L79" s="139"/>
      <c r="M79" s="140"/>
      <c r="N79" s="140"/>
      <c r="O79" s="140"/>
      <c r="P79" s="140"/>
      <c r="Q79" s="140"/>
      <c r="R79" s="141"/>
      <c r="S79" s="142"/>
      <c r="T79" s="142"/>
      <c r="U79" s="143"/>
      <c r="V79" s="143"/>
      <c r="W79" s="144"/>
      <c r="X79" s="145"/>
      <c r="Y79" s="146"/>
    </row>
    <row r="80" spans="1:25" x14ac:dyDescent="0.2">
      <c r="A80" s="135"/>
      <c r="F80" s="136"/>
      <c r="G80" s="137"/>
      <c r="H80" s="137"/>
      <c r="I80" s="138"/>
      <c r="J80" s="137"/>
      <c r="K80" s="139"/>
      <c r="L80" s="139"/>
      <c r="M80" s="140"/>
      <c r="N80" s="140"/>
      <c r="O80" s="140"/>
      <c r="P80" s="140"/>
      <c r="Q80" s="140"/>
      <c r="R80" s="141"/>
      <c r="S80" s="142"/>
      <c r="T80" s="142"/>
      <c r="U80" s="143"/>
      <c r="V80" s="143"/>
      <c r="W80" s="144"/>
      <c r="X80" s="145"/>
      <c r="Y80" s="146"/>
    </row>
    <row r="81" spans="1:25" x14ac:dyDescent="0.2">
      <c r="A81" s="135"/>
      <c r="F81" s="136"/>
      <c r="G81" s="137"/>
      <c r="H81" s="137"/>
      <c r="I81" s="138"/>
      <c r="J81" s="137"/>
      <c r="K81" s="139"/>
      <c r="L81" s="139"/>
      <c r="M81" s="140"/>
      <c r="N81" s="140"/>
      <c r="O81" s="140"/>
      <c r="P81" s="140"/>
      <c r="Q81" s="140"/>
      <c r="R81" s="141"/>
      <c r="S81" s="142"/>
      <c r="T81" s="142"/>
      <c r="U81" s="143"/>
      <c r="V81" s="143"/>
      <c r="W81" s="144"/>
      <c r="X81" s="145"/>
      <c r="Y81" s="146"/>
    </row>
    <row r="82" spans="1:25" x14ac:dyDescent="0.2">
      <c r="A82" s="135"/>
      <c r="F82" s="136"/>
      <c r="G82" s="137"/>
      <c r="H82" s="137"/>
      <c r="I82" s="138"/>
      <c r="J82" s="137"/>
      <c r="K82" s="139"/>
      <c r="L82" s="139"/>
      <c r="M82" s="140"/>
      <c r="N82" s="140"/>
      <c r="O82" s="140"/>
      <c r="P82" s="140"/>
      <c r="Q82" s="140"/>
      <c r="R82" s="141"/>
      <c r="S82" s="142"/>
      <c r="T82" s="142"/>
      <c r="U82" s="143"/>
      <c r="V82" s="143"/>
      <c r="W82" s="144"/>
      <c r="X82" s="145"/>
      <c r="Y82" s="146"/>
    </row>
    <row r="83" spans="1:25" x14ac:dyDescent="0.2">
      <c r="A83" s="135"/>
      <c r="F83" s="136"/>
      <c r="G83" s="137"/>
      <c r="H83" s="137"/>
      <c r="I83" s="138"/>
      <c r="J83" s="137"/>
      <c r="K83" s="139"/>
      <c r="L83" s="139"/>
      <c r="M83" s="140"/>
      <c r="N83" s="140"/>
      <c r="O83" s="140"/>
      <c r="P83" s="140"/>
      <c r="Q83" s="140"/>
      <c r="R83" s="141"/>
      <c r="S83" s="142"/>
      <c r="T83" s="142"/>
      <c r="U83" s="143"/>
      <c r="V83" s="143"/>
      <c r="W83" s="144"/>
      <c r="X83" s="145"/>
      <c r="Y83" s="146"/>
    </row>
    <row r="84" spans="1:25" x14ac:dyDescent="0.2">
      <c r="A84" s="135"/>
      <c r="F84" s="136"/>
      <c r="G84" s="137"/>
      <c r="H84" s="137"/>
      <c r="I84" s="138"/>
      <c r="J84" s="137"/>
      <c r="K84" s="139"/>
      <c r="L84" s="139"/>
      <c r="M84" s="140"/>
      <c r="N84" s="140"/>
      <c r="O84" s="140"/>
      <c r="P84" s="140"/>
      <c r="Q84" s="140"/>
      <c r="R84" s="141"/>
      <c r="S84" s="142"/>
      <c r="T84" s="142"/>
      <c r="U84" s="143"/>
      <c r="V84" s="143"/>
      <c r="W84" s="144"/>
      <c r="X84" s="145"/>
      <c r="Y84" s="146"/>
    </row>
    <row r="85" spans="1:25" x14ac:dyDescent="0.2">
      <c r="A85" s="135"/>
      <c r="F85" s="136"/>
      <c r="G85" s="137"/>
      <c r="H85" s="137"/>
      <c r="I85" s="138"/>
      <c r="J85" s="137"/>
      <c r="K85" s="139"/>
      <c r="L85" s="139"/>
      <c r="M85" s="140"/>
      <c r="N85" s="140"/>
      <c r="O85" s="140"/>
      <c r="P85" s="140"/>
      <c r="Q85" s="140"/>
      <c r="R85" s="141"/>
      <c r="S85" s="142"/>
      <c r="T85" s="142"/>
      <c r="U85" s="143"/>
      <c r="V85" s="143"/>
      <c r="W85" s="144"/>
      <c r="X85" s="145"/>
      <c r="Y85" s="146"/>
    </row>
    <row r="86" spans="1:25" x14ac:dyDescent="0.2">
      <c r="A86" s="135"/>
      <c r="F86" s="136"/>
      <c r="G86" s="137"/>
      <c r="H86" s="137"/>
      <c r="I86" s="138"/>
      <c r="J86" s="137"/>
      <c r="K86" s="139"/>
      <c r="L86" s="139"/>
      <c r="M86" s="140"/>
      <c r="N86" s="140"/>
      <c r="O86" s="140"/>
      <c r="P86" s="140"/>
      <c r="Q86" s="140"/>
      <c r="R86" s="141"/>
      <c r="S86" s="142"/>
      <c r="T86" s="142"/>
      <c r="U86" s="143"/>
      <c r="V86" s="143"/>
      <c r="W86" s="144"/>
      <c r="X86" s="145"/>
      <c r="Y86" s="146"/>
    </row>
    <row r="87" spans="1:25" x14ac:dyDescent="0.2">
      <c r="A87" s="135"/>
      <c r="F87" s="136"/>
      <c r="G87" s="137"/>
      <c r="H87" s="137"/>
      <c r="I87" s="138"/>
      <c r="J87" s="137"/>
      <c r="K87" s="139"/>
      <c r="L87" s="139"/>
      <c r="M87" s="140"/>
      <c r="N87" s="140"/>
      <c r="O87" s="140"/>
      <c r="P87" s="140"/>
      <c r="Q87" s="140"/>
      <c r="R87" s="141"/>
      <c r="S87" s="142"/>
      <c r="T87" s="142"/>
      <c r="U87" s="143"/>
      <c r="V87" s="143"/>
      <c r="W87" s="144"/>
      <c r="X87" s="145"/>
      <c r="Y87" s="146"/>
    </row>
    <row r="88" spans="1:25" x14ac:dyDescent="0.2">
      <c r="A88" s="135"/>
      <c r="F88" s="136"/>
      <c r="G88" s="137"/>
      <c r="H88" s="137"/>
      <c r="I88" s="138"/>
      <c r="J88" s="137"/>
      <c r="K88" s="139"/>
      <c r="L88" s="139"/>
      <c r="M88" s="140"/>
      <c r="N88" s="140"/>
      <c r="O88" s="140"/>
      <c r="P88" s="140"/>
      <c r="Q88" s="140"/>
      <c r="R88" s="141"/>
      <c r="S88" s="142"/>
      <c r="T88" s="142"/>
      <c r="U88" s="143"/>
      <c r="V88" s="143"/>
      <c r="W88" s="144"/>
      <c r="X88" s="145"/>
      <c r="Y88" s="146"/>
    </row>
    <row r="89" spans="1:25" x14ac:dyDescent="0.2">
      <c r="A89" s="135"/>
      <c r="F89" s="136"/>
      <c r="G89" s="137"/>
      <c r="H89" s="137"/>
      <c r="I89" s="138"/>
      <c r="J89" s="137"/>
      <c r="K89" s="139"/>
      <c r="L89" s="139"/>
      <c r="M89" s="140"/>
      <c r="N89" s="140"/>
      <c r="O89" s="140"/>
      <c r="P89" s="140"/>
      <c r="Q89" s="140"/>
      <c r="R89" s="141"/>
      <c r="S89" s="142"/>
      <c r="T89" s="142"/>
      <c r="U89" s="143"/>
      <c r="V89" s="143"/>
      <c r="W89" s="144"/>
      <c r="X89" s="145"/>
      <c r="Y89" s="146"/>
    </row>
    <row r="90" spans="1:25" x14ac:dyDescent="0.2">
      <c r="A90" s="135"/>
      <c r="F90" s="136"/>
      <c r="G90" s="137"/>
      <c r="H90" s="137"/>
      <c r="I90" s="138"/>
      <c r="J90" s="137"/>
      <c r="K90" s="139"/>
      <c r="L90" s="139"/>
      <c r="M90" s="140"/>
      <c r="N90" s="140"/>
      <c r="O90" s="140"/>
      <c r="P90" s="140"/>
      <c r="Q90" s="140"/>
      <c r="R90" s="141"/>
      <c r="S90" s="142"/>
      <c r="T90" s="142"/>
      <c r="U90" s="143"/>
      <c r="V90" s="143"/>
      <c r="W90" s="144"/>
      <c r="X90" s="145"/>
      <c r="Y90" s="146"/>
    </row>
    <row r="91" spans="1:25" x14ac:dyDescent="0.2">
      <c r="A91" s="135"/>
      <c r="F91" s="136"/>
      <c r="G91" s="137"/>
      <c r="H91" s="137"/>
      <c r="I91" s="138"/>
      <c r="J91" s="137"/>
      <c r="K91" s="139"/>
      <c r="L91" s="139"/>
      <c r="M91" s="140"/>
      <c r="N91" s="140"/>
      <c r="O91" s="140"/>
      <c r="P91" s="140"/>
      <c r="Q91" s="140"/>
      <c r="R91" s="141"/>
      <c r="S91" s="142"/>
      <c r="T91" s="142"/>
      <c r="U91" s="143"/>
      <c r="V91" s="143"/>
      <c r="W91" s="144"/>
      <c r="X91" s="145"/>
      <c r="Y91" s="146"/>
    </row>
    <row r="92" spans="1:25" x14ac:dyDescent="0.2">
      <c r="A92" s="135"/>
      <c r="F92" s="136"/>
      <c r="G92" s="137"/>
      <c r="H92" s="137"/>
      <c r="I92" s="138"/>
      <c r="J92" s="137"/>
      <c r="K92" s="139"/>
      <c r="L92" s="139"/>
      <c r="M92" s="140"/>
      <c r="N92" s="140"/>
      <c r="O92" s="140"/>
      <c r="P92" s="140"/>
      <c r="Q92" s="140"/>
      <c r="R92" s="141"/>
      <c r="S92" s="142"/>
      <c r="T92" s="142"/>
      <c r="U92" s="143"/>
      <c r="V92" s="143"/>
      <c r="W92" s="144"/>
      <c r="X92" s="145"/>
      <c r="Y92" s="146"/>
    </row>
    <row r="93" spans="1:25" x14ac:dyDescent="0.2">
      <c r="A93" s="135"/>
      <c r="F93" s="136"/>
      <c r="G93" s="137"/>
      <c r="H93" s="137"/>
      <c r="I93" s="138"/>
      <c r="J93" s="137"/>
      <c r="K93" s="139"/>
      <c r="L93" s="139"/>
      <c r="M93" s="140"/>
      <c r="N93" s="140"/>
      <c r="O93" s="140"/>
      <c r="P93" s="140"/>
      <c r="Q93" s="140"/>
      <c r="R93" s="141"/>
      <c r="S93" s="142"/>
      <c r="T93" s="142"/>
      <c r="U93" s="143"/>
      <c r="V93" s="143"/>
      <c r="W93" s="144"/>
      <c r="X93" s="145"/>
      <c r="Y93" s="146"/>
    </row>
    <row r="94" spans="1:25" x14ac:dyDescent="0.2">
      <c r="A94" s="135"/>
      <c r="F94" s="136"/>
      <c r="G94" s="137"/>
      <c r="H94" s="137"/>
      <c r="I94" s="138"/>
      <c r="J94" s="137"/>
      <c r="K94" s="139"/>
      <c r="L94" s="139"/>
      <c r="M94" s="140"/>
      <c r="N94" s="140"/>
      <c r="O94" s="140"/>
      <c r="P94" s="140"/>
      <c r="Q94" s="140"/>
      <c r="R94" s="141"/>
      <c r="S94" s="142"/>
      <c r="T94" s="142"/>
      <c r="U94" s="143"/>
      <c r="V94" s="143"/>
      <c r="W94" s="144"/>
      <c r="X94" s="145"/>
      <c r="Y94" s="146"/>
    </row>
    <row r="95" spans="1:25" x14ac:dyDescent="0.2">
      <c r="A95" s="135"/>
      <c r="F95" s="136"/>
      <c r="G95" s="137"/>
      <c r="H95" s="137"/>
      <c r="I95" s="138"/>
      <c r="J95" s="137"/>
      <c r="K95" s="139"/>
      <c r="L95" s="139"/>
      <c r="M95" s="140"/>
      <c r="N95" s="140"/>
      <c r="O95" s="140"/>
      <c r="P95" s="140"/>
      <c r="Q95" s="140"/>
      <c r="R95" s="141"/>
      <c r="S95" s="142"/>
      <c r="T95" s="142"/>
      <c r="U95" s="143"/>
      <c r="V95" s="143"/>
      <c r="W95" s="144"/>
      <c r="X95" s="145"/>
      <c r="Y95" s="146"/>
    </row>
    <row r="96" spans="1:25" x14ac:dyDescent="0.2">
      <c r="A96" s="135"/>
      <c r="F96" s="136"/>
      <c r="G96" s="137"/>
      <c r="H96" s="137"/>
      <c r="I96" s="138"/>
      <c r="J96" s="137"/>
      <c r="K96" s="139"/>
      <c r="L96" s="139"/>
      <c r="M96" s="140"/>
      <c r="N96" s="140"/>
      <c r="O96" s="140"/>
      <c r="P96" s="140"/>
      <c r="Q96" s="140"/>
      <c r="R96" s="141"/>
      <c r="S96" s="142"/>
      <c r="T96" s="142"/>
      <c r="U96" s="143"/>
      <c r="V96" s="143"/>
      <c r="W96" s="144"/>
      <c r="X96" s="145"/>
      <c r="Y96" s="146"/>
    </row>
    <row r="97" spans="1:25" x14ac:dyDescent="0.2">
      <c r="A97" s="135"/>
      <c r="F97" s="136"/>
      <c r="G97" s="137"/>
      <c r="H97" s="137"/>
      <c r="I97" s="138"/>
      <c r="J97" s="137"/>
      <c r="K97" s="139"/>
      <c r="L97" s="139"/>
      <c r="M97" s="140"/>
      <c r="N97" s="140"/>
      <c r="O97" s="140"/>
      <c r="P97" s="140"/>
      <c r="Q97" s="140"/>
      <c r="R97" s="141"/>
      <c r="S97" s="142"/>
      <c r="T97" s="142"/>
      <c r="U97" s="143"/>
      <c r="V97" s="143"/>
      <c r="W97" s="144"/>
      <c r="X97" s="145"/>
      <c r="Y97" s="146"/>
    </row>
    <row r="98" spans="1:25" x14ac:dyDescent="0.2">
      <c r="A98" s="135"/>
      <c r="F98" s="136"/>
      <c r="G98" s="137"/>
      <c r="H98" s="137"/>
      <c r="I98" s="138"/>
      <c r="J98" s="137"/>
      <c r="K98" s="139"/>
      <c r="L98" s="139"/>
      <c r="M98" s="140"/>
      <c r="N98" s="140"/>
      <c r="O98" s="140"/>
      <c r="P98" s="140"/>
      <c r="Q98" s="140"/>
      <c r="R98" s="141"/>
      <c r="S98" s="142"/>
      <c r="T98" s="142"/>
      <c r="U98" s="143"/>
      <c r="V98" s="143"/>
      <c r="W98" s="144"/>
      <c r="X98" s="145"/>
      <c r="Y98" s="146"/>
    </row>
    <row r="99" spans="1:25" x14ac:dyDescent="0.2">
      <c r="A99" s="135"/>
      <c r="F99" s="136"/>
      <c r="G99" s="137"/>
      <c r="H99" s="137"/>
      <c r="I99" s="138"/>
      <c r="J99" s="137"/>
      <c r="K99" s="139"/>
      <c r="L99" s="139"/>
      <c r="M99" s="140"/>
      <c r="N99" s="140"/>
      <c r="O99" s="140"/>
      <c r="P99" s="140"/>
      <c r="Q99" s="140"/>
      <c r="R99" s="141"/>
      <c r="S99" s="142"/>
      <c r="T99" s="142"/>
      <c r="U99" s="143"/>
      <c r="V99" s="143"/>
      <c r="W99" s="144"/>
      <c r="X99" s="145"/>
      <c r="Y99" s="146"/>
    </row>
    <row r="100" spans="1:25" x14ac:dyDescent="0.2">
      <c r="A100" s="135"/>
      <c r="F100" s="136"/>
      <c r="G100" s="137"/>
      <c r="H100" s="137"/>
      <c r="I100" s="138"/>
      <c r="J100" s="137"/>
      <c r="K100" s="139"/>
      <c r="L100" s="139"/>
      <c r="M100" s="140"/>
      <c r="N100" s="140"/>
      <c r="O100" s="140"/>
      <c r="P100" s="140"/>
      <c r="Q100" s="140"/>
      <c r="R100" s="141"/>
      <c r="S100" s="142"/>
      <c r="T100" s="142"/>
      <c r="U100" s="143"/>
      <c r="V100" s="143"/>
      <c r="W100" s="144"/>
      <c r="X100" s="145"/>
      <c r="Y100" s="146"/>
    </row>
    <row r="101" spans="1:25" x14ac:dyDescent="0.2">
      <c r="A101" s="135"/>
      <c r="F101" s="136"/>
      <c r="G101" s="137"/>
      <c r="H101" s="137"/>
      <c r="I101" s="138"/>
      <c r="J101" s="137"/>
      <c r="K101" s="139"/>
      <c r="L101" s="139"/>
      <c r="M101" s="140"/>
      <c r="N101" s="140"/>
      <c r="O101" s="140"/>
      <c r="P101" s="140"/>
      <c r="Q101" s="140"/>
      <c r="R101" s="141"/>
      <c r="S101" s="142"/>
      <c r="T101" s="142"/>
      <c r="U101" s="143"/>
      <c r="V101" s="143"/>
      <c r="W101" s="144"/>
      <c r="X101" s="145"/>
      <c r="Y101" s="146"/>
    </row>
    <row r="102" spans="1:25" x14ac:dyDescent="0.2">
      <c r="A102" s="135"/>
      <c r="F102" s="136"/>
      <c r="G102" s="137"/>
      <c r="H102" s="137"/>
      <c r="I102" s="138"/>
      <c r="J102" s="137"/>
      <c r="K102" s="139"/>
      <c r="L102" s="139"/>
      <c r="M102" s="140"/>
      <c r="N102" s="140"/>
      <c r="O102" s="140"/>
      <c r="P102" s="140"/>
      <c r="Q102" s="140"/>
      <c r="R102" s="141"/>
      <c r="S102" s="142"/>
      <c r="T102" s="142"/>
      <c r="U102" s="143"/>
      <c r="V102" s="143"/>
      <c r="W102" s="144"/>
      <c r="X102" s="145"/>
      <c r="Y102" s="146"/>
    </row>
    <row r="103" spans="1:25" x14ac:dyDescent="0.2">
      <c r="A103" s="135"/>
      <c r="F103" s="136"/>
      <c r="G103" s="137"/>
      <c r="H103" s="137"/>
      <c r="I103" s="138"/>
      <c r="J103" s="137"/>
      <c r="K103" s="139"/>
      <c r="L103" s="139"/>
      <c r="M103" s="140"/>
      <c r="N103" s="140"/>
      <c r="O103" s="140"/>
      <c r="P103" s="140"/>
      <c r="Q103" s="140"/>
      <c r="R103" s="141"/>
      <c r="S103" s="142"/>
      <c r="T103" s="142"/>
      <c r="U103" s="143"/>
      <c r="V103" s="143"/>
      <c r="W103" s="144"/>
      <c r="X103" s="145"/>
      <c r="Y103" s="146"/>
    </row>
    <row r="104" spans="1:25" x14ac:dyDescent="0.2">
      <c r="A104" s="135"/>
      <c r="F104" s="136"/>
      <c r="G104" s="137"/>
      <c r="H104" s="137"/>
      <c r="I104" s="138"/>
      <c r="J104" s="137"/>
      <c r="K104" s="139"/>
      <c r="L104" s="139"/>
      <c r="M104" s="140"/>
      <c r="N104" s="140"/>
      <c r="O104" s="140"/>
      <c r="P104" s="140"/>
      <c r="Q104" s="140"/>
      <c r="R104" s="141"/>
      <c r="S104" s="142"/>
      <c r="T104" s="142"/>
      <c r="U104" s="143"/>
      <c r="V104" s="143"/>
      <c r="W104" s="144"/>
      <c r="X104" s="145"/>
      <c r="Y104" s="146"/>
    </row>
    <row r="105" spans="1:25" x14ac:dyDescent="0.2">
      <c r="A105" s="135"/>
      <c r="F105" s="136"/>
      <c r="G105" s="137"/>
      <c r="H105" s="137"/>
      <c r="I105" s="138"/>
      <c r="J105" s="137"/>
      <c r="K105" s="139"/>
      <c r="L105" s="139"/>
      <c r="M105" s="140"/>
      <c r="N105" s="140"/>
      <c r="O105" s="140"/>
      <c r="P105" s="140"/>
      <c r="Q105" s="140"/>
      <c r="R105" s="141"/>
      <c r="S105" s="142"/>
      <c r="T105" s="142"/>
      <c r="U105" s="143"/>
      <c r="V105" s="143"/>
      <c r="W105" s="144"/>
      <c r="X105" s="145"/>
      <c r="Y105" s="146"/>
    </row>
    <row r="106" spans="1:25" x14ac:dyDescent="0.2">
      <c r="A106" s="135"/>
      <c r="F106" s="136"/>
      <c r="G106" s="137"/>
      <c r="H106" s="137"/>
      <c r="I106" s="138"/>
      <c r="J106" s="137"/>
      <c r="K106" s="139"/>
      <c r="L106" s="139"/>
      <c r="M106" s="140"/>
      <c r="N106" s="140"/>
      <c r="O106" s="140"/>
      <c r="P106" s="140"/>
      <c r="Q106" s="140"/>
      <c r="R106" s="141"/>
      <c r="S106" s="142"/>
      <c r="T106" s="142"/>
      <c r="U106" s="143"/>
      <c r="V106" s="143"/>
      <c r="W106" s="144"/>
      <c r="X106" s="145"/>
      <c r="Y106" s="146"/>
    </row>
    <row r="107" spans="1:25" x14ac:dyDescent="0.2">
      <c r="A107" s="135"/>
      <c r="F107" s="136"/>
      <c r="G107" s="137"/>
      <c r="H107" s="137"/>
      <c r="I107" s="138"/>
      <c r="J107" s="137"/>
      <c r="K107" s="139"/>
      <c r="L107" s="139"/>
      <c r="M107" s="140"/>
      <c r="N107" s="140"/>
      <c r="O107" s="140"/>
      <c r="P107" s="140"/>
      <c r="Q107" s="140"/>
      <c r="R107" s="141"/>
      <c r="S107" s="142"/>
      <c r="T107" s="142"/>
      <c r="U107" s="143"/>
      <c r="V107" s="143"/>
      <c r="W107" s="144"/>
      <c r="X107" s="145"/>
      <c r="Y107" s="146"/>
    </row>
    <row r="108" spans="1:25" x14ac:dyDescent="0.2">
      <c r="A108" s="135"/>
      <c r="F108" s="136"/>
      <c r="G108" s="137"/>
      <c r="H108" s="137"/>
      <c r="I108" s="138"/>
      <c r="J108" s="137"/>
      <c r="K108" s="139"/>
      <c r="L108" s="139"/>
      <c r="M108" s="140"/>
      <c r="N108" s="140"/>
      <c r="O108" s="140"/>
      <c r="P108" s="140"/>
      <c r="Q108" s="140"/>
      <c r="R108" s="141"/>
      <c r="S108" s="142"/>
      <c r="T108" s="142"/>
      <c r="U108" s="143"/>
      <c r="V108" s="143"/>
      <c r="W108" s="144"/>
      <c r="X108" s="145"/>
      <c r="Y108" s="146"/>
    </row>
    <row r="109" spans="1:25" x14ac:dyDescent="0.2">
      <c r="A109" s="135"/>
      <c r="F109" s="136"/>
      <c r="G109" s="137"/>
      <c r="H109" s="137"/>
      <c r="I109" s="138"/>
      <c r="J109" s="137"/>
      <c r="K109" s="139"/>
      <c r="L109" s="139"/>
      <c r="M109" s="140"/>
      <c r="N109" s="140"/>
      <c r="O109" s="140"/>
      <c r="P109" s="140"/>
      <c r="Q109" s="140"/>
      <c r="R109" s="141"/>
      <c r="S109" s="142"/>
      <c r="T109" s="142"/>
      <c r="U109" s="143"/>
      <c r="V109" s="143"/>
      <c r="W109" s="144"/>
      <c r="X109" s="145"/>
      <c r="Y109" s="146"/>
    </row>
    <row r="110" spans="1:25" x14ac:dyDescent="0.2">
      <c r="A110" s="135"/>
      <c r="F110" s="136"/>
      <c r="G110" s="137"/>
      <c r="H110" s="137"/>
      <c r="I110" s="138"/>
      <c r="J110" s="137"/>
      <c r="K110" s="139"/>
      <c r="L110" s="139"/>
      <c r="M110" s="140"/>
      <c r="N110" s="140"/>
      <c r="O110" s="140"/>
      <c r="P110" s="140"/>
      <c r="Q110" s="140"/>
      <c r="R110" s="141"/>
      <c r="S110" s="142"/>
      <c r="T110" s="142"/>
      <c r="U110" s="143"/>
      <c r="V110" s="143"/>
      <c r="W110" s="144"/>
      <c r="X110" s="145"/>
      <c r="Y110" s="146"/>
    </row>
    <row r="111" spans="1:25" x14ac:dyDescent="0.2">
      <c r="A111" s="135"/>
      <c r="F111" s="136"/>
      <c r="G111" s="137"/>
      <c r="H111" s="137"/>
      <c r="I111" s="138"/>
      <c r="J111" s="137"/>
      <c r="K111" s="139"/>
      <c r="L111" s="139"/>
      <c r="M111" s="140"/>
      <c r="N111" s="140"/>
      <c r="O111" s="140"/>
      <c r="P111" s="140"/>
      <c r="Q111" s="140"/>
      <c r="R111" s="141"/>
      <c r="S111" s="142"/>
      <c r="T111" s="142"/>
      <c r="U111" s="143"/>
      <c r="V111" s="143"/>
      <c r="W111" s="144"/>
      <c r="X111" s="145"/>
      <c r="Y111" s="146"/>
    </row>
    <row r="112" spans="1:25" x14ac:dyDescent="0.2">
      <c r="A112" s="135"/>
      <c r="F112" s="136"/>
      <c r="G112" s="137"/>
      <c r="H112" s="137"/>
      <c r="I112" s="138"/>
      <c r="J112" s="137"/>
      <c r="K112" s="139"/>
      <c r="L112" s="139"/>
      <c r="M112" s="140"/>
      <c r="N112" s="140"/>
      <c r="O112" s="140"/>
      <c r="P112" s="140"/>
      <c r="Q112" s="140"/>
      <c r="R112" s="141"/>
      <c r="S112" s="142"/>
      <c r="T112" s="142"/>
      <c r="U112" s="143"/>
      <c r="V112" s="143"/>
      <c r="W112" s="144"/>
      <c r="X112" s="145"/>
      <c r="Y112" s="146"/>
    </row>
    <row r="113" spans="1:25" x14ac:dyDescent="0.2">
      <c r="A113" s="135"/>
      <c r="F113" s="136"/>
      <c r="G113" s="137"/>
      <c r="H113" s="137"/>
      <c r="I113" s="138"/>
      <c r="J113" s="137"/>
      <c r="K113" s="139"/>
      <c r="L113" s="139"/>
      <c r="M113" s="140"/>
      <c r="N113" s="140"/>
      <c r="O113" s="140"/>
      <c r="P113" s="140"/>
      <c r="Q113" s="140"/>
      <c r="R113" s="141"/>
      <c r="S113" s="142"/>
      <c r="T113" s="142"/>
      <c r="U113" s="143"/>
      <c r="V113" s="143"/>
      <c r="W113" s="144"/>
      <c r="X113" s="145"/>
      <c r="Y113" s="146"/>
    </row>
    <row r="114" spans="1:25" x14ac:dyDescent="0.2">
      <c r="A114" s="135"/>
      <c r="F114" s="136"/>
      <c r="G114" s="137"/>
      <c r="H114" s="137"/>
      <c r="I114" s="138"/>
      <c r="J114" s="137"/>
      <c r="K114" s="139"/>
      <c r="L114" s="139"/>
      <c r="M114" s="140"/>
      <c r="N114" s="140"/>
      <c r="O114" s="140"/>
      <c r="P114" s="140"/>
      <c r="Q114" s="140"/>
      <c r="R114" s="141"/>
      <c r="S114" s="142"/>
      <c r="T114" s="142"/>
      <c r="U114" s="143"/>
      <c r="V114" s="143"/>
      <c r="W114" s="144"/>
      <c r="X114" s="145"/>
      <c r="Y114" s="146"/>
    </row>
    <row r="115" spans="1:25" x14ac:dyDescent="0.2">
      <c r="A115" s="135"/>
      <c r="F115" s="136"/>
      <c r="G115" s="137"/>
      <c r="H115" s="137"/>
      <c r="I115" s="138"/>
      <c r="J115" s="137"/>
      <c r="K115" s="139"/>
      <c r="L115" s="139"/>
      <c r="M115" s="140"/>
      <c r="N115" s="140"/>
      <c r="O115" s="140"/>
      <c r="P115" s="140"/>
      <c r="Q115" s="140"/>
      <c r="R115" s="141"/>
      <c r="S115" s="142"/>
      <c r="T115" s="142"/>
      <c r="U115" s="143"/>
      <c r="V115" s="143"/>
      <c r="W115" s="144"/>
      <c r="X115" s="145"/>
      <c r="Y115" s="146"/>
    </row>
    <row r="116" spans="1:25" x14ac:dyDescent="0.2">
      <c r="A116" s="135"/>
      <c r="F116" s="136"/>
      <c r="G116" s="137"/>
      <c r="H116" s="137"/>
      <c r="I116" s="138"/>
      <c r="J116" s="137"/>
      <c r="K116" s="139"/>
      <c r="L116" s="139"/>
      <c r="M116" s="140"/>
      <c r="N116" s="140"/>
      <c r="O116" s="140"/>
      <c r="P116" s="140"/>
      <c r="Q116" s="140"/>
      <c r="R116" s="141"/>
      <c r="S116" s="142"/>
      <c r="T116" s="142"/>
      <c r="U116" s="143"/>
      <c r="V116" s="143"/>
      <c r="W116" s="144"/>
      <c r="X116" s="145"/>
      <c r="Y116" s="146"/>
    </row>
    <row r="117" spans="1:25" x14ac:dyDescent="0.2">
      <c r="A117" s="135"/>
      <c r="F117" s="136"/>
      <c r="G117" s="137"/>
      <c r="H117" s="137"/>
      <c r="I117" s="138"/>
      <c r="J117" s="137"/>
      <c r="K117" s="139"/>
      <c r="L117" s="139"/>
      <c r="M117" s="140"/>
      <c r="N117" s="140"/>
      <c r="O117" s="140"/>
      <c r="P117" s="140"/>
      <c r="Q117" s="140"/>
      <c r="R117" s="141"/>
      <c r="S117" s="142"/>
      <c r="T117" s="142"/>
      <c r="U117" s="143"/>
      <c r="V117" s="143"/>
      <c r="W117" s="144"/>
      <c r="X117" s="145"/>
      <c r="Y117" s="146"/>
    </row>
    <row r="118" spans="1:25" x14ac:dyDescent="0.2">
      <c r="A118" s="135"/>
      <c r="F118" s="136"/>
      <c r="G118" s="137"/>
      <c r="H118" s="137"/>
      <c r="I118" s="138"/>
      <c r="J118" s="137"/>
      <c r="K118" s="139"/>
      <c r="L118" s="139"/>
      <c r="M118" s="140"/>
      <c r="N118" s="140"/>
      <c r="O118" s="140"/>
      <c r="P118" s="140"/>
      <c r="Q118" s="140"/>
      <c r="R118" s="141"/>
      <c r="S118" s="142"/>
      <c r="T118" s="142"/>
      <c r="U118" s="143"/>
      <c r="V118" s="143"/>
      <c r="W118" s="144"/>
      <c r="X118" s="145"/>
      <c r="Y118" s="146"/>
    </row>
    <row r="119" spans="1:25" x14ac:dyDescent="0.2">
      <c r="A119" s="135"/>
      <c r="F119" s="136"/>
      <c r="G119" s="137"/>
      <c r="H119" s="137"/>
      <c r="I119" s="138"/>
      <c r="J119" s="137"/>
      <c r="K119" s="139"/>
      <c r="L119" s="139"/>
      <c r="M119" s="140"/>
      <c r="N119" s="140"/>
      <c r="O119" s="140"/>
      <c r="P119" s="140"/>
      <c r="Q119" s="140"/>
      <c r="R119" s="141"/>
      <c r="S119" s="142"/>
      <c r="T119" s="142"/>
      <c r="U119" s="143"/>
      <c r="V119" s="143"/>
      <c r="W119" s="144"/>
      <c r="X119" s="145"/>
      <c r="Y119" s="146"/>
    </row>
    <row r="120" spans="1:25" x14ac:dyDescent="0.2">
      <c r="A120" s="135"/>
      <c r="F120" s="136"/>
      <c r="G120" s="137"/>
      <c r="H120" s="137"/>
      <c r="I120" s="138"/>
      <c r="J120" s="137"/>
      <c r="K120" s="139"/>
      <c r="L120" s="139"/>
      <c r="M120" s="140"/>
      <c r="N120" s="140"/>
      <c r="O120" s="140"/>
      <c r="P120" s="140"/>
      <c r="Q120" s="140"/>
      <c r="R120" s="141"/>
      <c r="S120" s="142"/>
      <c r="T120" s="142"/>
      <c r="U120" s="143"/>
      <c r="V120" s="143"/>
      <c r="W120" s="144"/>
      <c r="X120" s="145"/>
      <c r="Y120" s="146"/>
    </row>
    <row r="121" spans="1:25" x14ac:dyDescent="0.2">
      <c r="A121" s="135"/>
      <c r="F121" s="136"/>
      <c r="G121" s="137"/>
      <c r="H121" s="137"/>
      <c r="I121" s="138"/>
      <c r="J121" s="137"/>
      <c r="K121" s="139"/>
      <c r="L121" s="139"/>
      <c r="M121" s="140"/>
      <c r="N121" s="140"/>
      <c r="O121" s="140"/>
      <c r="P121" s="140"/>
      <c r="Q121" s="140"/>
      <c r="R121" s="141"/>
      <c r="S121" s="142"/>
      <c r="T121" s="142"/>
      <c r="U121" s="143"/>
      <c r="V121" s="143"/>
      <c r="W121" s="144"/>
      <c r="X121" s="145"/>
      <c r="Y121" s="146"/>
    </row>
    <row r="122" spans="1:25" x14ac:dyDescent="0.2">
      <c r="A122" s="135"/>
      <c r="F122" s="136"/>
      <c r="G122" s="137"/>
      <c r="H122" s="137"/>
      <c r="I122" s="138"/>
      <c r="J122" s="137"/>
      <c r="K122" s="139"/>
      <c r="L122" s="139"/>
      <c r="M122" s="140"/>
      <c r="N122" s="140"/>
      <c r="O122" s="140"/>
      <c r="P122" s="140"/>
      <c r="Q122" s="140"/>
      <c r="R122" s="141"/>
      <c r="S122" s="142"/>
      <c r="T122" s="142"/>
      <c r="U122" s="143"/>
      <c r="V122" s="143"/>
      <c r="W122" s="144"/>
      <c r="X122" s="145"/>
      <c r="Y122" s="146"/>
    </row>
    <row r="123" spans="1:25" x14ac:dyDescent="0.2">
      <c r="A123" s="135"/>
      <c r="F123" s="136"/>
      <c r="G123" s="137"/>
      <c r="H123" s="137"/>
      <c r="I123" s="138"/>
      <c r="J123" s="137"/>
      <c r="K123" s="139"/>
      <c r="L123" s="139"/>
      <c r="M123" s="140"/>
      <c r="N123" s="140"/>
      <c r="O123" s="140"/>
      <c r="P123" s="140"/>
      <c r="Q123" s="140"/>
      <c r="R123" s="141"/>
      <c r="S123" s="142"/>
      <c r="T123" s="142"/>
      <c r="U123" s="143"/>
      <c r="V123" s="143"/>
      <c r="W123" s="144"/>
      <c r="X123" s="145"/>
      <c r="Y123" s="146"/>
    </row>
    <row r="124" spans="1:25" x14ac:dyDescent="0.2">
      <c r="A124" s="135"/>
      <c r="F124" s="136"/>
      <c r="G124" s="137"/>
      <c r="H124" s="137"/>
      <c r="I124" s="138"/>
      <c r="J124" s="137"/>
      <c r="K124" s="139"/>
      <c r="L124" s="139"/>
      <c r="M124" s="140"/>
      <c r="N124" s="140"/>
      <c r="O124" s="140"/>
      <c r="P124" s="140"/>
      <c r="Q124" s="140"/>
      <c r="R124" s="141"/>
      <c r="S124" s="142"/>
      <c r="T124" s="142"/>
      <c r="U124" s="143"/>
      <c r="V124" s="143"/>
      <c r="W124" s="144"/>
      <c r="X124" s="145"/>
      <c r="Y124" s="146"/>
    </row>
    <row r="125" spans="1:25" x14ac:dyDescent="0.2">
      <c r="A125" s="135"/>
      <c r="F125" s="136"/>
      <c r="G125" s="137"/>
      <c r="H125" s="137"/>
      <c r="I125" s="138"/>
      <c r="J125" s="137"/>
      <c r="K125" s="139"/>
      <c r="L125" s="139"/>
      <c r="M125" s="140"/>
      <c r="N125" s="140"/>
      <c r="O125" s="140"/>
      <c r="P125" s="140"/>
      <c r="Q125" s="140"/>
      <c r="R125" s="141"/>
      <c r="S125" s="142"/>
      <c r="T125" s="142"/>
      <c r="U125" s="143"/>
      <c r="V125" s="143"/>
      <c r="W125" s="144"/>
      <c r="X125" s="145"/>
      <c r="Y125" s="146"/>
    </row>
    <row r="126" spans="1:25" x14ac:dyDescent="0.2">
      <c r="A126" s="135"/>
      <c r="F126" s="136"/>
      <c r="G126" s="137"/>
      <c r="H126" s="137"/>
      <c r="I126" s="138"/>
      <c r="J126" s="137"/>
      <c r="K126" s="139"/>
      <c r="L126" s="139"/>
      <c r="M126" s="140"/>
      <c r="N126" s="140"/>
      <c r="O126" s="140"/>
      <c r="P126" s="140"/>
      <c r="Q126" s="140"/>
      <c r="R126" s="141"/>
      <c r="S126" s="142"/>
      <c r="T126" s="142"/>
      <c r="U126" s="143"/>
      <c r="V126" s="143"/>
      <c r="W126" s="144"/>
      <c r="X126" s="145"/>
      <c r="Y126" s="146"/>
    </row>
    <row r="127" spans="1:25" x14ac:dyDescent="0.2">
      <c r="A127" s="135"/>
      <c r="F127" s="136"/>
      <c r="G127" s="137"/>
      <c r="H127" s="137"/>
      <c r="I127" s="138"/>
      <c r="J127" s="137"/>
      <c r="K127" s="139"/>
      <c r="L127" s="139"/>
      <c r="M127" s="140"/>
      <c r="N127" s="140"/>
      <c r="O127" s="140"/>
      <c r="P127" s="140"/>
      <c r="Q127" s="140"/>
      <c r="R127" s="141"/>
      <c r="S127" s="142"/>
      <c r="T127" s="142"/>
      <c r="U127" s="143"/>
      <c r="V127" s="143"/>
      <c r="W127" s="144"/>
      <c r="X127" s="145"/>
      <c r="Y127" s="146"/>
    </row>
    <row r="128" spans="1:25" x14ac:dyDescent="0.2">
      <c r="A128" s="135"/>
      <c r="F128" s="136"/>
      <c r="G128" s="137"/>
      <c r="H128" s="137"/>
      <c r="I128" s="138"/>
      <c r="J128" s="137"/>
      <c r="K128" s="139"/>
      <c r="L128" s="139"/>
      <c r="M128" s="140"/>
      <c r="N128" s="140"/>
      <c r="O128" s="140"/>
      <c r="P128" s="140"/>
      <c r="Q128" s="140"/>
      <c r="R128" s="141"/>
      <c r="S128" s="142"/>
      <c r="T128" s="142"/>
      <c r="U128" s="143"/>
      <c r="V128" s="143"/>
      <c r="W128" s="144"/>
      <c r="X128" s="145"/>
      <c r="Y128" s="146"/>
    </row>
    <row r="129" spans="1:25" x14ac:dyDescent="0.2">
      <c r="A129" s="135"/>
      <c r="F129" s="136"/>
      <c r="G129" s="137"/>
      <c r="H129" s="137"/>
      <c r="I129" s="138"/>
      <c r="J129" s="137"/>
      <c r="K129" s="139"/>
      <c r="L129" s="139"/>
      <c r="M129" s="140"/>
      <c r="N129" s="140"/>
      <c r="O129" s="140"/>
      <c r="P129" s="140"/>
      <c r="Q129" s="140"/>
      <c r="R129" s="141"/>
      <c r="S129" s="142"/>
      <c r="T129" s="142"/>
      <c r="U129" s="143"/>
      <c r="V129" s="143"/>
      <c r="W129" s="144"/>
      <c r="X129" s="145"/>
      <c r="Y129" s="146"/>
    </row>
    <row r="130" spans="1:25" x14ac:dyDescent="0.2">
      <c r="A130" s="135"/>
      <c r="F130" s="136"/>
      <c r="G130" s="137"/>
      <c r="H130" s="137"/>
      <c r="I130" s="138"/>
      <c r="J130" s="137"/>
      <c r="K130" s="139"/>
      <c r="L130" s="139"/>
      <c r="M130" s="140"/>
      <c r="N130" s="140"/>
      <c r="O130" s="140"/>
      <c r="P130" s="140"/>
      <c r="Q130" s="140"/>
      <c r="R130" s="141"/>
      <c r="S130" s="142"/>
      <c r="T130" s="142"/>
      <c r="U130" s="143"/>
      <c r="V130" s="143"/>
      <c r="W130" s="144"/>
      <c r="X130" s="145"/>
      <c r="Y130" s="146"/>
    </row>
    <row r="131" spans="1:25" x14ac:dyDescent="0.2">
      <c r="A131" s="135"/>
      <c r="F131" s="136"/>
      <c r="G131" s="137"/>
      <c r="H131" s="137"/>
      <c r="I131" s="138"/>
      <c r="J131" s="137"/>
      <c r="K131" s="139"/>
      <c r="L131" s="139"/>
      <c r="M131" s="140"/>
      <c r="N131" s="140"/>
      <c r="O131" s="140"/>
      <c r="P131" s="140"/>
      <c r="Q131" s="140"/>
      <c r="R131" s="141"/>
      <c r="S131" s="142"/>
      <c r="T131" s="142"/>
      <c r="U131" s="143"/>
      <c r="V131" s="143"/>
      <c r="W131" s="144"/>
      <c r="X131" s="145"/>
      <c r="Y131" s="146"/>
    </row>
    <row r="132" spans="1:25" x14ac:dyDescent="0.2">
      <c r="A132" s="135"/>
      <c r="F132" s="136"/>
      <c r="G132" s="137"/>
      <c r="H132" s="137"/>
      <c r="I132" s="138"/>
      <c r="J132" s="137"/>
      <c r="K132" s="139"/>
      <c r="L132" s="139"/>
      <c r="M132" s="140"/>
      <c r="N132" s="140"/>
      <c r="O132" s="140"/>
      <c r="P132" s="140"/>
      <c r="Q132" s="140"/>
      <c r="R132" s="141"/>
      <c r="S132" s="142"/>
      <c r="T132" s="142"/>
      <c r="U132" s="143"/>
      <c r="V132" s="143"/>
      <c r="W132" s="144"/>
      <c r="X132" s="145"/>
      <c r="Y132" s="146"/>
    </row>
    <row r="133" spans="1:25" x14ac:dyDescent="0.2">
      <c r="A133" s="135"/>
      <c r="F133" s="136"/>
      <c r="G133" s="137"/>
      <c r="H133" s="137"/>
      <c r="I133" s="138"/>
      <c r="J133" s="137"/>
      <c r="K133" s="139"/>
      <c r="L133" s="139"/>
      <c r="M133" s="140"/>
      <c r="N133" s="140"/>
      <c r="O133" s="140"/>
      <c r="P133" s="140"/>
      <c r="Q133" s="140"/>
      <c r="R133" s="141"/>
      <c r="S133" s="142"/>
      <c r="T133" s="142"/>
      <c r="U133" s="143"/>
      <c r="V133" s="143"/>
      <c r="W133" s="144"/>
      <c r="X133" s="145"/>
      <c r="Y133" s="146"/>
    </row>
    <row r="134" spans="1:25" x14ac:dyDescent="0.2">
      <c r="A134" s="135"/>
      <c r="F134" s="136"/>
      <c r="G134" s="137"/>
      <c r="H134" s="137"/>
      <c r="I134" s="138"/>
      <c r="J134" s="137"/>
      <c r="K134" s="139"/>
      <c r="L134" s="139"/>
      <c r="M134" s="140"/>
      <c r="N134" s="140"/>
      <c r="O134" s="140"/>
      <c r="P134" s="140"/>
      <c r="Q134" s="140"/>
      <c r="R134" s="141"/>
      <c r="S134" s="142"/>
      <c r="T134" s="142"/>
      <c r="U134" s="143"/>
      <c r="V134" s="143"/>
      <c r="W134" s="144"/>
      <c r="X134" s="145"/>
      <c r="Y134" s="146"/>
    </row>
    <row r="135" spans="1:25" x14ac:dyDescent="0.2">
      <c r="A135" s="135"/>
      <c r="F135" s="136"/>
      <c r="G135" s="137"/>
      <c r="H135" s="137"/>
      <c r="I135" s="138"/>
      <c r="J135" s="137"/>
      <c r="K135" s="139"/>
      <c r="L135" s="139"/>
      <c r="M135" s="140"/>
      <c r="N135" s="140"/>
      <c r="O135" s="140"/>
      <c r="P135" s="140"/>
      <c r="Q135" s="140"/>
      <c r="R135" s="141"/>
      <c r="S135" s="142"/>
      <c r="T135" s="142"/>
      <c r="U135" s="143"/>
      <c r="V135" s="143"/>
      <c r="W135" s="144"/>
      <c r="X135" s="145"/>
      <c r="Y135" s="146"/>
    </row>
    <row r="136" spans="1:25" x14ac:dyDescent="0.2">
      <c r="A136" s="135"/>
      <c r="F136" s="136"/>
      <c r="G136" s="137"/>
      <c r="H136" s="137"/>
      <c r="I136" s="138"/>
      <c r="J136" s="137"/>
      <c r="K136" s="139"/>
      <c r="L136" s="139"/>
      <c r="M136" s="140"/>
      <c r="N136" s="140"/>
      <c r="O136" s="140"/>
      <c r="P136" s="140"/>
      <c r="Q136" s="140"/>
      <c r="R136" s="141"/>
      <c r="S136" s="142"/>
      <c r="T136" s="142"/>
      <c r="U136" s="143"/>
      <c r="V136" s="143"/>
      <c r="W136" s="144"/>
      <c r="X136" s="145"/>
      <c r="Y136" s="146"/>
    </row>
    <row r="137" spans="1:25" x14ac:dyDescent="0.2">
      <c r="A137" s="135"/>
      <c r="F137" s="136"/>
      <c r="G137" s="137"/>
      <c r="H137" s="137"/>
      <c r="I137" s="138"/>
      <c r="J137" s="137"/>
      <c r="K137" s="139"/>
      <c r="L137" s="139"/>
      <c r="M137" s="140"/>
      <c r="N137" s="140"/>
      <c r="O137" s="140"/>
      <c r="P137" s="140"/>
      <c r="Q137" s="140"/>
      <c r="R137" s="141"/>
      <c r="S137" s="142"/>
      <c r="T137" s="142"/>
      <c r="U137" s="143"/>
      <c r="V137" s="143"/>
      <c r="W137" s="144"/>
      <c r="X137" s="145"/>
      <c r="Y137" s="146"/>
    </row>
    <row r="138" spans="1:25" x14ac:dyDescent="0.2">
      <c r="A138" s="135"/>
      <c r="F138" s="136"/>
      <c r="G138" s="137"/>
      <c r="H138" s="137"/>
      <c r="I138" s="138"/>
      <c r="J138" s="137"/>
      <c r="K138" s="139"/>
      <c r="L138" s="139"/>
      <c r="M138" s="140"/>
      <c r="N138" s="140"/>
      <c r="O138" s="140"/>
      <c r="P138" s="140"/>
      <c r="Q138" s="140"/>
      <c r="R138" s="141"/>
      <c r="S138" s="142"/>
      <c r="T138" s="142"/>
      <c r="U138" s="143"/>
      <c r="V138" s="143"/>
      <c r="W138" s="144"/>
      <c r="X138" s="145"/>
      <c r="Y138" s="146"/>
    </row>
    <row r="139" spans="1:25" x14ac:dyDescent="0.2">
      <c r="A139" s="135"/>
      <c r="F139" s="136"/>
      <c r="G139" s="137"/>
      <c r="H139" s="137"/>
      <c r="I139" s="138"/>
      <c r="J139" s="137"/>
      <c r="K139" s="139"/>
      <c r="L139" s="139"/>
      <c r="M139" s="140"/>
      <c r="N139" s="140"/>
      <c r="O139" s="140"/>
      <c r="P139" s="140"/>
      <c r="Q139" s="140"/>
      <c r="R139" s="141"/>
      <c r="S139" s="142"/>
      <c r="T139" s="142"/>
      <c r="U139" s="143"/>
      <c r="V139" s="143"/>
      <c r="W139" s="144"/>
      <c r="X139" s="145"/>
      <c r="Y139" s="146"/>
    </row>
    <row r="140" spans="1:25" x14ac:dyDescent="0.2">
      <c r="A140" s="135"/>
      <c r="F140" s="136"/>
      <c r="G140" s="137"/>
      <c r="H140" s="137"/>
      <c r="I140" s="138"/>
      <c r="J140" s="137"/>
      <c r="K140" s="139"/>
      <c r="L140" s="139"/>
      <c r="M140" s="140"/>
      <c r="N140" s="140"/>
      <c r="O140" s="140"/>
      <c r="P140" s="140"/>
      <c r="Q140" s="140"/>
      <c r="R140" s="141"/>
      <c r="S140" s="142"/>
      <c r="T140" s="142"/>
      <c r="U140" s="143"/>
      <c r="V140" s="143"/>
      <c r="W140" s="144"/>
      <c r="X140" s="145"/>
      <c r="Y140" s="146"/>
    </row>
    <row r="141" spans="1:25" x14ac:dyDescent="0.2">
      <c r="A141" s="135"/>
      <c r="F141" s="136"/>
      <c r="G141" s="137"/>
      <c r="H141" s="137"/>
      <c r="I141" s="138"/>
      <c r="J141" s="137"/>
      <c r="K141" s="139"/>
      <c r="L141" s="139"/>
      <c r="M141" s="140"/>
      <c r="N141" s="140"/>
      <c r="O141" s="140"/>
      <c r="P141" s="140"/>
      <c r="Q141" s="140"/>
      <c r="R141" s="141"/>
      <c r="S141" s="142"/>
      <c r="T141" s="142"/>
      <c r="U141" s="143"/>
      <c r="V141" s="143"/>
      <c r="W141" s="144"/>
      <c r="X141" s="145"/>
      <c r="Y141" s="146"/>
    </row>
    <row r="142" spans="1:25" x14ac:dyDescent="0.2">
      <c r="A142" s="135"/>
      <c r="F142" s="136"/>
      <c r="G142" s="137"/>
      <c r="H142" s="137"/>
      <c r="I142" s="138"/>
      <c r="J142" s="137"/>
      <c r="K142" s="139"/>
      <c r="L142" s="139"/>
      <c r="M142" s="140"/>
      <c r="N142" s="140"/>
      <c r="O142" s="140"/>
      <c r="P142" s="140"/>
      <c r="Q142" s="140"/>
      <c r="R142" s="141"/>
      <c r="S142" s="142"/>
      <c r="T142" s="142"/>
      <c r="U142" s="143"/>
      <c r="V142" s="143"/>
      <c r="W142" s="144"/>
      <c r="X142" s="145"/>
      <c r="Y142" s="146"/>
    </row>
    <row r="143" spans="1:25" x14ac:dyDescent="0.2">
      <c r="A143" s="135"/>
      <c r="F143" s="136"/>
      <c r="G143" s="137"/>
      <c r="H143" s="137"/>
      <c r="I143" s="138"/>
      <c r="J143" s="137"/>
      <c r="K143" s="139"/>
      <c r="L143" s="139"/>
      <c r="M143" s="140"/>
      <c r="N143" s="140"/>
      <c r="O143" s="140"/>
      <c r="P143" s="140"/>
      <c r="Q143" s="140"/>
      <c r="R143" s="141"/>
      <c r="S143" s="142"/>
      <c r="T143" s="142"/>
      <c r="U143" s="143"/>
      <c r="V143" s="143"/>
      <c r="W143" s="144"/>
      <c r="X143" s="145"/>
      <c r="Y143" s="146"/>
    </row>
    <row r="144" spans="1:25" x14ac:dyDescent="0.2">
      <c r="A144" s="135"/>
      <c r="F144" s="136"/>
      <c r="G144" s="137"/>
      <c r="H144" s="137"/>
      <c r="I144" s="138"/>
      <c r="J144" s="137"/>
      <c r="K144" s="139"/>
      <c r="L144" s="139"/>
      <c r="M144" s="140"/>
      <c r="N144" s="140"/>
      <c r="O144" s="140"/>
      <c r="P144" s="140"/>
      <c r="Q144" s="140"/>
      <c r="R144" s="141"/>
      <c r="S144" s="142"/>
      <c r="T144" s="142"/>
      <c r="U144" s="143"/>
      <c r="V144" s="143"/>
      <c r="W144" s="144"/>
      <c r="X144" s="145"/>
      <c r="Y144" s="146"/>
    </row>
    <row r="145" spans="1:25" x14ac:dyDescent="0.2">
      <c r="A145" s="135"/>
      <c r="F145" s="136"/>
      <c r="G145" s="137"/>
      <c r="H145" s="137"/>
      <c r="I145" s="138"/>
      <c r="J145" s="137"/>
      <c r="K145" s="139"/>
      <c r="L145" s="139"/>
      <c r="M145" s="140"/>
      <c r="N145" s="140"/>
      <c r="O145" s="140"/>
      <c r="P145" s="140"/>
      <c r="Q145" s="140"/>
      <c r="R145" s="141"/>
      <c r="S145" s="142"/>
      <c r="T145" s="142"/>
      <c r="U145" s="143"/>
      <c r="V145" s="143"/>
      <c r="W145" s="144"/>
      <c r="X145" s="145"/>
      <c r="Y145" s="146"/>
    </row>
    <row r="146" spans="1:25" x14ac:dyDescent="0.2">
      <c r="A146" s="135"/>
      <c r="F146" s="136"/>
      <c r="G146" s="137"/>
      <c r="H146" s="137"/>
      <c r="I146" s="138"/>
      <c r="J146" s="137"/>
      <c r="K146" s="139"/>
      <c r="L146" s="139"/>
      <c r="M146" s="140"/>
      <c r="N146" s="140"/>
      <c r="O146" s="140"/>
      <c r="P146" s="140"/>
      <c r="Q146" s="140"/>
      <c r="R146" s="141"/>
      <c r="S146" s="142"/>
      <c r="T146" s="142"/>
      <c r="U146" s="143"/>
      <c r="V146" s="143"/>
      <c r="W146" s="144"/>
      <c r="X146" s="145"/>
      <c r="Y146" s="146"/>
    </row>
    <row r="147" spans="1:25" x14ac:dyDescent="0.2">
      <c r="A147" s="135"/>
      <c r="F147" s="136"/>
      <c r="G147" s="137"/>
      <c r="H147" s="137"/>
      <c r="I147" s="138"/>
      <c r="J147" s="137"/>
      <c r="K147" s="139"/>
      <c r="L147" s="139"/>
      <c r="M147" s="140"/>
      <c r="N147" s="140"/>
      <c r="O147" s="140"/>
      <c r="P147" s="140"/>
      <c r="Q147" s="140"/>
      <c r="R147" s="141"/>
      <c r="S147" s="142"/>
      <c r="T147" s="142"/>
      <c r="U147" s="143"/>
      <c r="V147" s="143"/>
      <c r="W147" s="144"/>
      <c r="X147" s="145"/>
      <c r="Y147" s="146"/>
    </row>
    <row r="148" spans="1:25" x14ac:dyDescent="0.2">
      <c r="A148" s="135"/>
      <c r="F148" s="136"/>
      <c r="G148" s="137"/>
      <c r="H148" s="137"/>
      <c r="I148" s="138"/>
      <c r="J148" s="137"/>
      <c r="K148" s="139"/>
      <c r="L148" s="139"/>
      <c r="M148" s="140"/>
      <c r="N148" s="140"/>
      <c r="O148" s="140"/>
      <c r="P148" s="140"/>
      <c r="Q148" s="140"/>
      <c r="R148" s="141"/>
      <c r="S148" s="142"/>
      <c r="T148" s="142"/>
      <c r="U148" s="143"/>
      <c r="V148" s="143"/>
      <c r="W148" s="144"/>
      <c r="X148" s="145"/>
      <c r="Y148" s="146"/>
    </row>
    <row r="149" spans="1:25" x14ac:dyDescent="0.2">
      <c r="A149" s="135"/>
      <c r="F149" s="136"/>
      <c r="G149" s="137"/>
      <c r="H149" s="137"/>
      <c r="I149" s="138"/>
      <c r="J149" s="137"/>
      <c r="K149" s="139"/>
      <c r="L149" s="139"/>
      <c r="M149" s="140"/>
      <c r="N149" s="140"/>
      <c r="O149" s="140"/>
      <c r="P149" s="140"/>
      <c r="Q149" s="140"/>
      <c r="R149" s="141"/>
      <c r="S149" s="142"/>
      <c r="T149" s="142"/>
      <c r="U149" s="143"/>
      <c r="V149" s="143"/>
      <c r="W149" s="144"/>
      <c r="X149" s="145"/>
      <c r="Y149" s="146"/>
    </row>
    <row r="150" spans="1:25" x14ac:dyDescent="0.2">
      <c r="A150" s="135"/>
      <c r="F150" s="136"/>
      <c r="G150" s="137"/>
      <c r="H150" s="137"/>
      <c r="I150" s="138"/>
      <c r="J150" s="137"/>
      <c r="K150" s="139"/>
      <c r="L150" s="139"/>
      <c r="M150" s="140"/>
      <c r="N150" s="140"/>
      <c r="O150" s="140"/>
      <c r="P150" s="140"/>
      <c r="Q150" s="140"/>
      <c r="R150" s="141"/>
      <c r="S150" s="142"/>
      <c r="T150" s="142"/>
      <c r="U150" s="143"/>
      <c r="V150" s="143"/>
      <c r="W150" s="144"/>
      <c r="X150" s="145"/>
      <c r="Y150" s="146"/>
    </row>
    <row r="151" spans="1:25" x14ac:dyDescent="0.2">
      <c r="A151" s="135"/>
      <c r="F151" s="136"/>
      <c r="G151" s="137"/>
      <c r="H151" s="137"/>
      <c r="I151" s="138"/>
      <c r="J151" s="137"/>
      <c r="K151" s="139"/>
      <c r="L151" s="139"/>
      <c r="M151" s="140"/>
      <c r="N151" s="140"/>
      <c r="O151" s="140"/>
      <c r="P151" s="140"/>
      <c r="Q151" s="140"/>
      <c r="R151" s="141"/>
      <c r="S151" s="142"/>
      <c r="T151" s="142"/>
      <c r="U151" s="143"/>
      <c r="V151" s="143"/>
      <c r="W151" s="144"/>
      <c r="X151" s="145"/>
      <c r="Y151" s="146"/>
    </row>
    <row r="152" spans="1:25" x14ac:dyDescent="0.2">
      <c r="A152" s="135"/>
      <c r="F152" s="136"/>
      <c r="G152" s="137"/>
      <c r="H152" s="137"/>
      <c r="I152" s="138"/>
      <c r="J152" s="137"/>
      <c r="K152" s="139"/>
      <c r="L152" s="139"/>
      <c r="M152" s="140"/>
      <c r="N152" s="140"/>
      <c r="O152" s="140"/>
      <c r="P152" s="140"/>
      <c r="Q152" s="140"/>
      <c r="R152" s="141"/>
      <c r="S152" s="142"/>
      <c r="T152" s="142"/>
      <c r="U152" s="143"/>
      <c r="V152" s="143"/>
      <c r="W152" s="144"/>
      <c r="X152" s="145"/>
      <c r="Y152" s="146"/>
    </row>
    <row r="153" spans="1:25" x14ac:dyDescent="0.2">
      <c r="A153" s="135"/>
      <c r="F153" s="136"/>
      <c r="G153" s="137"/>
      <c r="H153" s="137"/>
      <c r="I153" s="138"/>
      <c r="J153" s="137"/>
      <c r="K153" s="139"/>
      <c r="L153" s="139"/>
      <c r="M153" s="140"/>
      <c r="N153" s="140"/>
      <c r="O153" s="140"/>
      <c r="P153" s="140"/>
      <c r="Q153" s="140"/>
      <c r="R153" s="141"/>
      <c r="S153" s="142"/>
      <c r="T153" s="142"/>
      <c r="U153" s="143"/>
      <c r="V153" s="143"/>
      <c r="W153" s="144"/>
      <c r="X153" s="145"/>
      <c r="Y153" s="146"/>
    </row>
    <row r="154" spans="1:25" x14ac:dyDescent="0.2">
      <c r="A154" s="135"/>
      <c r="F154" s="136"/>
      <c r="G154" s="137"/>
      <c r="H154" s="137"/>
      <c r="I154" s="138"/>
      <c r="J154" s="137"/>
      <c r="K154" s="139"/>
      <c r="L154" s="139"/>
      <c r="M154" s="140"/>
      <c r="N154" s="140"/>
      <c r="O154" s="140"/>
      <c r="P154" s="140"/>
      <c r="Q154" s="140"/>
      <c r="R154" s="141"/>
      <c r="S154" s="142"/>
      <c r="T154" s="142"/>
      <c r="U154" s="143"/>
      <c r="V154" s="143"/>
      <c r="W154" s="144"/>
      <c r="X154" s="145"/>
      <c r="Y154" s="146"/>
    </row>
    <row r="155" spans="1:25" x14ac:dyDescent="0.2">
      <c r="A155" s="135"/>
      <c r="F155" s="136"/>
      <c r="G155" s="137"/>
      <c r="H155" s="137"/>
      <c r="I155" s="138"/>
      <c r="J155" s="137"/>
      <c r="K155" s="139"/>
      <c r="L155" s="139"/>
      <c r="M155" s="140"/>
      <c r="N155" s="140"/>
      <c r="O155" s="140"/>
      <c r="P155" s="140"/>
      <c r="Q155" s="140"/>
      <c r="R155" s="141"/>
      <c r="S155" s="142"/>
      <c r="T155" s="142"/>
      <c r="U155" s="143"/>
      <c r="V155" s="143"/>
      <c r="W155" s="144"/>
      <c r="X155" s="145"/>
      <c r="Y155" s="146"/>
    </row>
    <row r="156" spans="1:25" x14ac:dyDescent="0.2">
      <c r="A156" s="135"/>
      <c r="F156" s="136"/>
      <c r="G156" s="137"/>
      <c r="H156" s="137"/>
      <c r="I156" s="138"/>
      <c r="J156" s="137"/>
      <c r="K156" s="139"/>
      <c r="L156" s="139"/>
      <c r="M156" s="140"/>
      <c r="N156" s="140"/>
      <c r="O156" s="140"/>
      <c r="P156" s="140"/>
      <c r="Q156" s="140"/>
      <c r="R156" s="141"/>
      <c r="S156" s="142"/>
      <c r="T156" s="142"/>
      <c r="U156" s="143"/>
      <c r="V156" s="143"/>
      <c r="W156" s="144"/>
      <c r="X156" s="145"/>
      <c r="Y156" s="146"/>
    </row>
    <row r="157" spans="1:25" x14ac:dyDescent="0.2">
      <c r="A157" s="135"/>
      <c r="F157" s="136"/>
      <c r="G157" s="137"/>
      <c r="H157" s="137"/>
      <c r="I157" s="138"/>
      <c r="J157" s="137"/>
      <c r="K157" s="139"/>
      <c r="L157" s="139"/>
      <c r="M157" s="140"/>
      <c r="N157" s="140"/>
      <c r="O157" s="140"/>
      <c r="P157" s="140"/>
      <c r="Q157" s="140"/>
      <c r="R157" s="141"/>
      <c r="S157" s="142"/>
      <c r="T157" s="142"/>
      <c r="U157" s="143"/>
      <c r="V157" s="143"/>
      <c r="W157" s="144"/>
      <c r="X157" s="145"/>
      <c r="Y157" s="146"/>
    </row>
    <row r="158" spans="1:25" x14ac:dyDescent="0.2">
      <c r="A158" s="135"/>
      <c r="F158" s="136"/>
      <c r="G158" s="137"/>
      <c r="H158" s="137"/>
      <c r="I158" s="138"/>
      <c r="J158" s="137"/>
      <c r="K158" s="139"/>
      <c r="L158" s="139"/>
      <c r="M158" s="140"/>
      <c r="N158" s="140"/>
      <c r="O158" s="140"/>
      <c r="P158" s="140"/>
      <c r="Q158" s="140"/>
      <c r="R158" s="141"/>
      <c r="S158" s="142"/>
      <c r="T158" s="142"/>
      <c r="U158" s="143"/>
      <c r="V158" s="143"/>
      <c r="W158" s="144"/>
      <c r="X158" s="145"/>
      <c r="Y158" s="146"/>
    </row>
    <row r="159" spans="1:25" x14ac:dyDescent="0.2">
      <c r="A159" s="135"/>
      <c r="F159" s="136"/>
      <c r="G159" s="137"/>
      <c r="H159" s="137"/>
      <c r="I159" s="138"/>
      <c r="J159" s="137"/>
      <c r="K159" s="139"/>
      <c r="L159" s="139"/>
      <c r="M159" s="140"/>
      <c r="N159" s="140"/>
      <c r="O159" s="140"/>
      <c r="P159" s="140"/>
      <c r="Q159" s="140"/>
      <c r="R159" s="141"/>
      <c r="S159" s="142"/>
      <c r="T159" s="142"/>
      <c r="U159" s="143"/>
      <c r="V159" s="143"/>
      <c r="W159" s="144"/>
      <c r="X159" s="145"/>
      <c r="Y159" s="146"/>
    </row>
    <row r="160" spans="1:25" x14ac:dyDescent="0.2">
      <c r="A160" s="135"/>
      <c r="F160" s="136"/>
      <c r="G160" s="137"/>
      <c r="H160" s="137"/>
      <c r="I160" s="138"/>
      <c r="J160" s="137"/>
      <c r="K160" s="139"/>
      <c r="L160" s="139"/>
      <c r="M160" s="140"/>
      <c r="N160" s="140"/>
      <c r="O160" s="140"/>
      <c r="P160" s="140"/>
      <c r="Q160" s="140"/>
      <c r="R160" s="141"/>
      <c r="S160" s="142"/>
      <c r="T160" s="142"/>
      <c r="U160" s="143"/>
      <c r="V160" s="143"/>
      <c r="W160" s="144"/>
      <c r="X160" s="145"/>
      <c r="Y160" s="146"/>
    </row>
    <row r="161" spans="1:25" x14ac:dyDescent="0.2">
      <c r="A161" s="135"/>
      <c r="F161" s="136"/>
      <c r="G161" s="137"/>
      <c r="H161" s="137"/>
      <c r="I161" s="138"/>
      <c r="J161" s="137"/>
      <c r="K161" s="139"/>
      <c r="L161" s="139"/>
      <c r="M161" s="140"/>
      <c r="N161" s="140"/>
      <c r="O161" s="140"/>
      <c r="P161" s="140"/>
      <c r="Q161" s="140"/>
      <c r="R161" s="141"/>
      <c r="S161" s="142"/>
      <c r="T161" s="142"/>
      <c r="U161" s="143"/>
      <c r="V161" s="143"/>
      <c r="W161" s="144"/>
      <c r="X161" s="145"/>
      <c r="Y161" s="146"/>
    </row>
    <row r="162" spans="1:25" x14ac:dyDescent="0.2">
      <c r="A162" s="135"/>
      <c r="F162" s="136"/>
      <c r="G162" s="137"/>
      <c r="H162" s="137"/>
      <c r="I162" s="138"/>
      <c r="J162" s="137"/>
      <c r="K162" s="139"/>
      <c r="L162" s="139"/>
      <c r="M162" s="140"/>
      <c r="N162" s="140"/>
      <c r="O162" s="140"/>
      <c r="P162" s="140"/>
      <c r="Q162" s="140"/>
      <c r="R162" s="141"/>
      <c r="S162" s="142"/>
      <c r="T162" s="142"/>
      <c r="U162" s="143"/>
      <c r="V162" s="143"/>
      <c r="W162" s="144"/>
      <c r="X162" s="145"/>
      <c r="Y162" s="146"/>
    </row>
    <row r="163" spans="1:25" x14ac:dyDescent="0.2">
      <c r="A163" s="135"/>
      <c r="F163" s="136"/>
      <c r="G163" s="137"/>
      <c r="H163" s="137"/>
      <c r="I163" s="138"/>
      <c r="J163" s="137"/>
      <c r="K163" s="139"/>
      <c r="L163" s="139"/>
      <c r="M163" s="140"/>
      <c r="N163" s="140"/>
      <c r="O163" s="140"/>
      <c r="P163" s="140"/>
      <c r="Q163" s="140"/>
      <c r="R163" s="141"/>
      <c r="S163" s="142"/>
      <c r="T163" s="142"/>
      <c r="U163" s="143"/>
      <c r="V163" s="143"/>
      <c r="W163" s="144"/>
      <c r="X163" s="145"/>
      <c r="Y163" s="146"/>
    </row>
    <row r="164" spans="1:25" x14ac:dyDescent="0.2">
      <c r="A164" s="135"/>
      <c r="F164" s="136"/>
      <c r="G164" s="137"/>
      <c r="H164" s="137"/>
      <c r="I164" s="138"/>
      <c r="J164" s="137"/>
      <c r="K164" s="139"/>
      <c r="L164" s="139"/>
      <c r="M164" s="140"/>
      <c r="N164" s="140"/>
      <c r="O164" s="140"/>
      <c r="P164" s="140"/>
      <c r="Q164" s="140"/>
      <c r="R164" s="141"/>
      <c r="S164" s="142"/>
      <c r="T164" s="142"/>
      <c r="U164" s="143"/>
      <c r="V164" s="143"/>
      <c r="W164" s="144"/>
      <c r="X164" s="145"/>
      <c r="Y164" s="146"/>
    </row>
    <row r="165" spans="1:25" x14ac:dyDescent="0.2">
      <c r="A165" s="135"/>
      <c r="F165" s="136"/>
      <c r="G165" s="137"/>
      <c r="H165" s="137"/>
      <c r="I165" s="138"/>
      <c r="J165" s="137"/>
      <c r="K165" s="139"/>
      <c r="L165" s="139"/>
      <c r="M165" s="140"/>
      <c r="N165" s="140"/>
      <c r="O165" s="140"/>
      <c r="P165" s="140"/>
      <c r="Q165" s="140"/>
      <c r="R165" s="141"/>
      <c r="S165" s="142"/>
      <c r="T165" s="142"/>
      <c r="U165" s="143"/>
      <c r="V165" s="143"/>
      <c r="W165" s="144"/>
      <c r="X165" s="145"/>
      <c r="Y165" s="146"/>
    </row>
    <row r="166" spans="1:25" x14ac:dyDescent="0.2">
      <c r="A166" s="135"/>
      <c r="F166" s="136"/>
      <c r="G166" s="137"/>
      <c r="H166" s="137"/>
      <c r="I166" s="138"/>
      <c r="J166" s="137"/>
      <c r="K166" s="139"/>
      <c r="L166" s="139"/>
      <c r="M166" s="140"/>
      <c r="N166" s="140"/>
      <c r="O166" s="140"/>
      <c r="P166" s="140"/>
      <c r="Q166" s="140"/>
      <c r="R166" s="141"/>
      <c r="S166" s="142"/>
      <c r="T166" s="142"/>
      <c r="U166" s="143"/>
      <c r="V166" s="143"/>
      <c r="W166" s="144"/>
      <c r="X166" s="145"/>
      <c r="Y166" s="146"/>
    </row>
    <row r="167" spans="1:25" x14ac:dyDescent="0.2">
      <c r="A167" s="135"/>
      <c r="F167" s="136"/>
      <c r="G167" s="137"/>
      <c r="H167" s="137"/>
      <c r="I167" s="138"/>
      <c r="J167" s="137"/>
      <c r="K167" s="139"/>
      <c r="L167" s="139"/>
      <c r="M167" s="140"/>
      <c r="N167" s="140"/>
      <c r="O167" s="140"/>
      <c r="P167" s="140"/>
      <c r="Q167" s="140"/>
      <c r="R167" s="141"/>
      <c r="S167" s="142"/>
      <c r="T167" s="142"/>
      <c r="U167" s="143"/>
      <c r="V167" s="143"/>
      <c r="W167" s="144"/>
      <c r="X167" s="145"/>
      <c r="Y167" s="146"/>
    </row>
    <row r="168" spans="1:25" x14ac:dyDescent="0.2">
      <c r="A168" s="135"/>
      <c r="F168" s="136"/>
      <c r="G168" s="137"/>
      <c r="H168" s="137"/>
      <c r="I168" s="138"/>
      <c r="J168" s="137"/>
      <c r="K168" s="139"/>
      <c r="L168" s="139"/>
      <c r="M168" s="140"/>
      <c r="N168" s="140"/>
      <c r="O168" s="140"/>
      <c r="P168" s="140"/>
      <c r="Q168" s="140"/>
      <c r="R168" s="141"/>
      <c r="S168" s="142"/>
      <c r="T168" s="142"/>
      <c r="U168" s="143"/>
      <c r="V168" s="143"/>
      <c r="W168" s="144"/>
      <c r="X168" s="145"/>
      <c r="Y168" s="146"/>
    </row>
    <row r="169" spans="1:25" x14ac:dyDescent="0.2">
      <c r="A169" s="135"/>
      <c r="F169" s="136"/>
      <c r="G169" s="137"/>
      <c r="H169" s="137"/>
      <c r="I169" s="138"/>
      <c r="J169" s="137"/>
      <c r="K169" s="139"/>
      <c r="L169" s="139"/>
      <c r="M169" s="140"/>
      <c r="N169" s="140"/>
      <c r="O169" s="140"/>
      <c r="P169" s="140"/>
      <c r="Q169" s="140"/>
      <c r="R169" s="141"/>
      <c r="S169" s="142"/>
      <c r="T169" s="142"/>
      <c r="U169" s="143"/>
      <c r="V169" s="143"/>
      <c r="W169" s="144"/>
      <c r="X169" s="145"/>
      <c r="Y169" s="146"/>
    </row>
    <row r="170" spans="1:25" x14ac:dyDescent="0.2">
      <c r="A170" s="135"/>
      <c r="F170" s="136"/>
      <c r="G170" s="137"/>
      <c r="H170" s="137"/>
      <c r="I170" s="138"/>
      <c r="J170" s="137"/>
      <c r="K170" s="139"/>
      <c r="L170" s="139"/>
      <c r="M170" s="140"/>
      <c r="N170" s="140"/>
      <c r="O170" s="140"/>
      <c r="P170" s="140"/>
      <c r="Q170" s="140"/>
      <c r="R170" s="141"/>
      <c r="S170" s="142"/>
      <c r="T170" s="142"/>
      <c r="U170" s="143"/>
      <c r="V170" s="143"/>
      <c r="W170" s="144"/>
      <c r="X170" s="145"/>
      <c r="Y170" s="146"/>
    </row>
    <row r="171" spans="1:25" x14ac:dyDescent="0.2">
      <c r="A171" s="135"/>
      <c r="F171" s="136"/>
      <c r="G171" s="137"/>
      <c r="H171" s="137"/>
      <c r="I171" s="138"/>
      <c r="J171" s="137"/>
      <c r="K171" s="139"/>
      <c r="L171" s="139"/>
      <c r="M171" s="140"/>
      <c r="N171" s="140"/>
      <c r="O171" s="140"/>
      <c r="P171" s="140"/>
      <c r="Q171" s="140"/>
      <c r="R171" s="141"/>
      <c r="S171" s="142"/>
      <c r="T171" s="142"/>
      <c r="U171" s="143"/>
      <c r="V171" s="143"/>
      <c r="W171" s="144"/>
      <c r="X171" s="145"/>
      <c r="Y171" s="146"/>
    </row>
    <row r="172" spans="1:25" x14ac:dyDescent="0.2">
      <c r="A172" s="135"/>
      <c r="F172" s="136"/>
      <c r="G172" s="137"/>
      <c r="H172" s="137"/>
      <c r="I172" s="138"/>
      <c r="J172" s="137"/>
      <c r="K172" s="139"/>
      <c r="L172" s="139"/>
      <c r="M172" s="140"/>
      <c r="N172" s="140"/>
      <c r="O172" s="140"/>
      <c r="P172" s="140"/>
      <c r="Q172" s="140"/>
      <c r="R172" s="141"/>
      <c r="S172" s="142"/>
      <c r="T172" s="142"/>
      <c r="U172" s="143"/>
      <c r="V172" s="143"/>
      <c r="W172" s="144"/>
      <c r="X172" s="145"/>
      <c r="Y172" s="146"/>
    </row>
    <row r="173" spans="1:25" x14ac:dyDescent="0.2">
      <c r="A173" s="135"/>
      <c r="F173" s="136"/>
      <c r="G173" s="137"/>
      <c r="H173" s="137"/>
      <c r="I173" s="138"/>
      <c r="J173" s="137"/>
      <c r="K173" s="139"/>
      <c r="L173" s="139"/>
      <c r="M173" s="140"/>
      <c r="N173" s="140"/>
      <c r="O173" s="140"/>
      <c r="P173" s="140"/>
      <c r="Q173" s="140"/>
      <c r="R173" s="141"/>
      <c r="S173" s="142"/>
      <c r="T173" s="142"/>
      <c r="U173" s="143"/>
      <c r="V173" s="143"/>
      <c r="W173" s="144"/>
      <c r="X173" s="145"/>
      <c r="Y173" s="146"/>
    </row>
    <row r="174" spans="1:25" x14ac:dyDescent="0.2">
      <c r="A174" s="135"/>
      <c r="F174" s="136"/>
      <c r="G174" s="137"/>
      <c r="H174" s="137"/>
      <c r="I174" s="138"/>
      <c r="J174" s="137"/>
      <c r="K174" s="139"/>
      <c r="L174" s="139"/>
      <c r="M174" s="140"/>
      <c r="N174" s="140"/>
      <c r="O174" s="140"/>
      <c r="P174" s="140"/>
      <c r="Q174" s="140"/>
      <c r="R174" s="141"/>
      <c r="S174" s="142"/>
      <c r="T174" s="142"/>
      <c r="U174" s="143"/>
      <c r="V174" s="143"/>
      <c r="W174" s="144"/>
      <c r="X174" s="145"/>
      <c r="Y174" s="146"/>
    </row>
    <row r="175" spans="1:25" x14ac:dyDescent="0.2">
      <c r="A175" s="135"/>
      <c r="F175" s="136"/>
      <c r="G175" s="137"/>
      <c r="H175" s="137"/>
      <c r="I175" s="138"/>
      <c r="J175" s="137"/>
      <c r="K175" s="139"/>
      <c r="L175" s="139"/>
      <c r="M175" s="140"/>
      <c r="N175" s="140"/>
      <c r="O175" s="140"/>
      <c r="P175" s="140"/>
      <c r="Q175" s="140"/>
      <c r="R175" s="141"/>
      <c r="S175" s="142"/>
      <c r="T175" s="142"/>
      <c r="U175" s="143"/>
      <c r="V175" s="143"/>
      <c r="W175" s="144"/>
      <c r="X175" s="145"/>
      <c r="Y175" s="146"/>
    </row>
    <row r="176" spans="1:25" x14ac:dyDescent="0.2">
      <c r="A176" s="135"/>
      <c r="F176" s="136"/>
      <c r="G176" s="137"/>
      <c r="H176" s="137"/>
      <c r="I176" s="138"/>
      <c r="J176" s="137"/>
      <c r="K176" s="139"/>
      <c r="L176" s="139"/>
      <c r="M176" s="140"/>
      <c r="N176" s="140"/>
      <c r="O176" s="140"/>
      <c r="P176" s="140"/>
      <c r="Q176" s="140"/>
      <c r="R176" s="141"/>
      <c r="S176" s="142"/>
      <c r="T176" s="142"/>
      <c r="U176" s="143"/>
      <c r="V176" s="143"/>
      <c r="W176" s="144"/>
      <c r="X176" s="145"/>
      <c r="Y176" s="146"/>
    </row>
    <row r="177" spans="1:25" x14ac:dyDescent="0.2">
      <c r="A177" s="135"/>
      <c r="F177" s="136"/>
      <c r="G177" s="137"/>
      <c r="H177" s="137"/>
      <c r="I177" s="138"/>
      <c r="J177" s="137"/>
      <c r="K177" s="139"/>
      <c r="L177" s="139"/>
      <c r="M177" s="140"/>
      <c r="N177" s="140"/>
      <c r="O177" s="140"/>
      <c r="P177" s="140"/>
      <c r="Q177" s="140"/>
      <c r="R177" s="141"/>
      <c r="S177" s="142"/>
      <c r="T177" s="142"/>
      <c r="U177" s="143"/>
      <c r="V177" s="143"/>
      <c r="W177" s="144"/>
      <c r="X177" s="145"/>
      <c r="Y177" s="146"/>
    </row>
    <row r="178" spans="1:25" x14ac:dyDescent="0.2">
      <c r="A178" s="135"/>
      <c r="F178" s="136"/>
      <c r="G178" s="137"/>
      <c r="H178" s="137"/>
      <c r="I178" s="138"/>
      <c r="J178" s="137"/>
      <c r="K178" s="139"/>
      <c r="L178" s="139"/>
      <c r="M178" s="140"/>
      <c r="N178" s="140"/>
      <c r="O178" s="140"/>
      <c r="P178" s="140"/>
      <c r="Q178" s="140"/>
      <c r="R178" s="141"/>
      <c r="S178" s="142"/>
      <c r="T178" s="142"/>
      <c r="U178" s="143"/>
      <c r="V178" s="143"/>
      <c r="W178" s="144"/>
      <c r="X178" s="145"/>
      <c r="Y178" s="146"/>
    </row>
    <row r="179" spans="1:25" x14ac:dyDescent="0.2">
      <c r="A179" s="135"/>
      <c r="F179" s="136"/>
      <c r="G179" s="137"/>
      <c r="H179" s="137"/>
      <c r="I179" s="138"/>
      <c r="J179" s="137"/>
      <c r="K179" s="139"/>
      <c r="L179" s="139"/>
      <c r="M179" s="140"/>
      <c r="N179" s="140"/>
      <c r="O179" s="140"/>
      <c r="P179" s="140"/>
      <c r="Q179" s="140"/>
      <c r="R179" s="141"/>
      <c r="S179" s="142"/>
      <c r="T179" s="142"/>
      <c r="U179" s="143"/>
      <c r="V179" s="143"/>
      <c r="W179" s="144"/>
      <c r="X179" s="145"/>
      <c r="Y179" s="146"/>
    </row>
    <row r="180" spans="1:25" x14ac:dyDescent="0.2">
      <c r="A180" s="135"/>
      <c r="F180" s="136"/>
      <c r="G180" s="137"/>
      <c r="H180" s="137"/>
      <c r="I180" s="138"/>
      <c r="J180" s="137"/>
      <c r="K180" s="139"/>
      <c r="L180" s="139"/>
      <c r="M180" s="140"/>
      <c r="N180" s="140"/>
      <c r="O180" s="140"/>
      <c r="P180" s="140"/>
      <c r="Q180" s="140"/>
      <c r="R180" s="141"/>
      <c r="S180" s="142"/>
      <c r="T180" s="142"/>
      <c r="U180" s="143"/>
      <c r="V180" s="143"/>
      <c r="W180" s="144"/>
      <c r="X180" s="145"/>
      <c r="Y180" s="146"/>
    </row>
    <row r="181" spans="1:25" x14ac:dyDescent="0.2">
      <c r="A181" s="135"/>
      <c r="F181" s="136"/>
      <c r="G181" s="137"/>
      <c r="H181" s="137"/>
      <c r="I181" s="138"/>
      <c r="J181" s="137"/>
      <c r="K181" s="139"/>
      <c r="L181" s="139"/>
      <c r="M181" s="140"/>
      <c r="N181" s="140"/>
      <c r="O181" s="140"/>
      <c r="P181" s="140"/>
      <c r="Q181" s="140"/>
      <c r="R181" s="141"/>
      <c r="S181" s="142"/>
      <c r="T181" s="142"/>
      <c r="U181" s="143"/>
      <c r="V181" s="143"/>
      <c r="W181" s="144"/>
      <c r="X181" s="145"/>
      <c r="Y181" s="146"/>
    </row>
    <row r="182" spans="1:25" x14ac:dyDescent="0.2">
      <c r="A182" s="135"/>
      <c r="F182" s="136"/>
      <c r="G182" s="137"/>
      <c r="H182" s="137"/>
      <c r="I182" s="138"/>
      <c r="J182" s="137"/>
      <c r="K182" s="139"/>
      <c r="L182" s="139"/>
      <c r="M182" s="140"/>
      <c r="N182" s="140"/>
      <c r="O182" s="140"/>
      <c r="P182" s="140"/>
      <c r="Q182" s="140"/>
      <c r="R182" s="141"/>
      <c r="S182" s="142"/>
      <c r="T182" s="142"/>
      <c r="U182" s="143"/>
      <c r="V182" s="143"/>
      <c r="W182" s="144"/>
      <c r="X182" s="145"/>
      <c r="Y182" s="146"/>
    </row>
    <row r="183" spans="1:25" x14ac:dyDescent="0.2">
      <c r="A183" s="135"/>
      <c r="F183" s="136"/>
      <c r="G183" s="137"/>
      <c r="H183" s="137"/>
      <c r="I183" s="138"/>
      <c r="J183" s="137"/>
      <c r="K183" s="139"/>
      <c r="L183" s="139"/>
      <c r="M183" s="140"/>
      <c r="N183" s="140"/>
      <c r="O183" s="140"/>
      <c r="P183" s="140"/>
      <c r="Q183" s="140"/>
      <c r="R183" s="141"/>
      <c r="S183" s="142"/>
      <c r="T183" s="142"/>
      <c r="U183" s="143"/>
      <c r="V183" s="143"/>
      <c r="W183" s="144"/>
      <c r="X183" s="145"/>
      <c r="Y183" s="146"/>
    </row>
    <row r="184" spans="1:25" x14ac:dyDescent="0.2">
      <c r="A184" s="135"/>
      <c r="F184" s="136"/>
      <c r="G184" s="137"/>
      <c r="H184" s="137"/>
      <c r="I184" s="138"/>
      <c r="J184" s="137"/>
      <c r="K184" s="139"/>
      <c r="L184" s="139"/>
      <c r="M184" s="140"/>
      <c r="N184" s="140"/>
      <c r="O184" s="140"/>
      <c r="P184" s="140"/>
      <c r="Q184" s="140"/>
      <c r="R184" s="141"/>
      <c r="S184" s="142"/>
      <c r="T184" s="142"/>
      <c r="U184" s="143"/>
      <c r="V184" s="143"/>
      <c r="W184" s="144"/>
      <c r="X184" s="145"/>
      <c r="Y184" s="146"/>
    </row>
    <row r="185" spans="1:25" x14ac:dyDescent="0.2">
      <c r="A185" s="135"/>
      <c r="F185" s="136"/>
      <c r="G185" s="137"/>
      <c r="H185" s="137"/>
      <c r="I185" s="138"/>
      <c r="J185" s="137"/>
      <c r="K185" s="139"/>
      <c r="L185" s="139"/>
      <c r="M185" s="140"/>
      <c r="N185" s="140"/>
      <c r="O185" s="140"/>
      <c r="P185" s="140"/>
      <c r="Q185" s="140"/>
      <c r="R185" s="141"/>
      <c r="S185" s="142"/>
      <c r="T185" s="142"/>
      <c r="U185" s="143"/>
      <c r="V185" s="143"/>
      <c r="W185" s="144"/>
      <c r="X185" s="145"/>
      <c r="Y185" s="146"/>
    </row>
    <row r="186" spans="1:25" x14ac:dyDescent="0.2">
      <c r="A186" s="135"/>
      <c r="F186" s="136"/>
      <c r="G186" s="137"/>
      <c r="H186" s="137"/>
      <c r="I186" s="138"/>
      <c r="J186" s="137"/>
      <c r="K186" s="139"/>
      <c r="L186" s="139"/>
      <c r="M186" s="140"/>
      <c r="N186" s="140"/>
      <c r="O186" s="140"/>
      <c r="P186" s="140"/>
      <c r="Q186" s="140"/>
      <c r="R186" s="141"/>
      <c r="S186" s="142"/>
      <c r="T186" s="142"/>
      <c r="U186" s="143"/>
      <c r="V186" s="143"/>
      <c r="W186" s="144"/>
      <c r="X186" s="145"/>
      <c r="Y186" s="146"/>
    </row>
    <row r="187" spans="1:25" x14ac:dyDescent="0.2">
      <c r="A187" s="135"/>
      <c r="F187" s="136"/>
      <c r="G187" s="137"/>
      <c r="H187" s="137"/>
      <c r="I187" s="138"/>
      <c r="J187" s="137"/>
      <c r="K187" s="139"/>
      <c r="L187" s="139"/>
      <c r="M187" s="140"/>
      <c r="N187" s="140"/>
      <c r="O187" s="140"/>
      <c r="P187" s="140"/>
      <c r="Q187" s="140"/>
      <c r="R187" s="141"/>
      <c r="S187" s="142"/>
      <c r="T187" s="142"/>
      <c r="U187" s="143"/>
      <c r="V187" s="143"/>
      <c r="W187" s="144"/>
      <c r="X187" s="145"/>
      <c r="Y187" s="146"/>
    </row>
    <row r="188" spans="1:25" x14ac:dyDescent="0.2">
      <c r="A188" s="135"/>
      <c r="F188" s="136"/>
      <c r="G188" s="137"/>
      <c r="H188" s="137"/>
      <c r="I188" s="138"/>
      <c r="J188" s="137"/>
      <c r="K188" s="139"/>
      <c r="L188" s="139"/>
      <c r="M188" s="140"/>
      <c r="N188" s="140"/>
      <c r="O188" s="140"/>
      <c r="P188" s="140"/>
      <c r="Q188" s="140"/>
      <c r="R188" s="141"/>
      <c r="S188" s="142"/>
      <c r="T188" s="142"/>
      <c r="U188" s="143"/>
      <c r="V188" s="143"/>
      <c r="W188" s="144"/>
      <c r="X188" s="145"/>
      <c r="Y188" s="146"/>
    </row>
    <row r="189" spans="1:25" x14ac:dyDescent="0.2">
      <c r="A189" s="135"/>
      <c r="F189" s="136"/>
      <c r="G189" s="137"/>
      <c r="H189" s="137"/>
      <c r="I189" s="138"/>
      <c r="J189" s="137"/>
      <c r="K189" s="139"/>
      <c r="L189" s="139"/>
      <c r="M189" s="140"/>
      <c r="N189" s="140"/>
      <c r="O189" s="140"/>
      <c r="P189" s="140"/>
      <c r="Q189" s="140"/>
      <c r="R189" s="141"/>
      <c r="S189" s="142"/>
      <c r="T189" s="142"/>
      <c r="U189" s="143"/>
      <c r="V189" s="143"/>
      <c r="W189" s="144"/>
      <c r="X189" s="145"/>
      <c r="Y189" s="146"/>
    </row>
    <row r="190" spans="1:25" x14ac:dyDescent="0.2">
      <c r="A190" s="135"/>
      <c r="F190" s="136"/>
      <c r="G190" s="137"/>
      <c r="H190" s="137"/>
      <c r="I190" s="138"/>
      <c r="J190" s="137"/>
      <c r="K190" s="139"/>
      <c r="L190" s="139"/>
      <c r="M190" s="140"/>
      <c r="N190" s="140"/>
      <c r="O190" s="140"/>
      <c r="P190" s="140"/>
      <c r="Q190" s="140"/>
      <c r="R190" s="141"/>
      <c r="S190" s="142"/>
      <c r="T190" s="142"/>
      <c r="U190" s="143"/>
      <c r="V190" s="143"/>
      <c r="W190" s="144"/>
      <c r="X190" s="145"/>
      <c r="Y190" s="146"/>
    </row>
    <row r="191" spans="1:25" x14ac:dyDescent="0.2">
      <c r="A191" s="135"/>
      <c r="F191" s="136"/>
      <c r="G191" s="137"/>
      <c r="H191" s="137"/>
      <c r="I191" s="138"/>
      <c r="J191" s="137"/>
      <c r="K191" s="139"/>
      <c r="L191" s="139"/>
      <c r="M191" s="140"/>
      <c r="N191" s="140"/>
      <c r="O191" s="140"/>
      <c r="P191" s="140"/>
      <c r="Q191" s="140"/>
      <c r="R191" s="141"/>
      <c r="S191" s="142"/>
      <c r="T191" s="142"/>
      <c r="U191" s="143"/>
      <c r="V191" s="143"/>
      <c r="W191" s="144"/>
      <c r="X191" s="145"/>
      <c r="Y191" s="146"/>
    </row>
    <row r="192" spans="1:25" x14ac:dyDescent="0.2">
      <c r="A192" s="135"/>
      <c r="F192" s="136"/>
      <c r="G192" s="137"/>
      <c r="H192" s="137"/>
      <c r="I192" s="138"/>
      <c r="J192" s="137"/>
      <c r="K192" s="139"/>
      <c r="L192" s="139"/>
      <c r="M192" s="140"/>
      <c r="N192" s="140"/>
      <c r="O192" s="140"/>
      <c r="P192" s="140"/>
      <c r="Q192" s="140"/>
      <c r="R192" s="141"/>
      <c r="S192" s="142"/>
      <c r="T192" s="142"/>
      <c r="U192" s="143"/>
      <c r="V192" s="143"/>
      <c r="W192" s="144"/>
      <c r="X192" s="145"/>
      <c r="Y192" s="146"/>
    </row>
    <row r="193" spans="1:25" x14ac:dyDescent="0.2">
      <c r="A193" s="135"/>
      <c r="F193" s="136"/>
      <c r="G193" s="137"/>
      <c r="H193" s="137"/>
      <c r="I193" s="138"/>
      <c r="J193" s="137"/>
      <c r="K193" s="139"/>
      <c r="L193" s="139"/>
      <c r="M193" s="140"/>
      <c r="N193" s="140"/>
      <c r="O193" s="140"/>
      <c r="P193" s="140"/>
      <c r="Q193" s="140"/>
      <c r="R193" s="141"/>
      <c r="S193" s="142"/>
      <c r="T193" s="142"/>
      <c r="U193" s="143"/>
      <c r="V193" s="143"/>
      <c r="W193" s="144"/>
      <c r="X193" s="145"/>
      <c r="Y193" s="146"/>
    </row>
    <row r="194" spans="1:25" x14ac:dyDescent="0.2">
      <c r="A194" s="135"/>
      <c r="F194" s="136"/>
      <c r="G194" s="137"/>
      <c r="H194" s="137"/>
      <c r="I194" s="138"/>
      <c r="J194" s="137"/>
      <c r="K194" s="139"/>
      <c r="L194" s="139"/>
      <c r="M194" s="140"/>
      <c r="N194" s="140"/>
      <c r="O194" s="140"/>
      <c r="P194" s="140"/>
      <c r="Q194" s="140"/>
      <c r="R194" s="141"/>
      <c r="S194" s="142"/>
      <c r="T194" s="142"/>
      <c r="U194" s="143"/>
      <c r="V194" s="143"/>
      <c r="W194" s="144"/>
      <c r="X194" s="145"/>
      <c r="Y194" s="146"/>
    </row>
    <row r="195" spans="1:25" x14ac:dyDescent="0.2">
      <c r="A195" s="135"/>
      <c r="F195" s="136"/>
      <c r="G195" s="137"/>
      <c r="H195" s="137"/>
      <c r="I195" s="138"/>
      <c r="J195" s="137"/>
      <c r="K195" s="139"/>
      <c r="L195" s="139"/>
      <c r="M195" s="140"/>
      <c r="N195" s="140"/>
      <c r="O195" s="140"/>
      <c r="P195" s="140"/>
      <c r="Q195" s="140"/>
      <c r="R195" s="141"/>
      <c r="S195" s="142"/>
      <c r="T195" s="142"/>
      <c r="U195" s="143"/>
      <c r="V195" s="143"/>
      <c r="W195" s="144"/>
      <c r="X195" s="145"/>
      <c r="Y195" s="146"/>
    </row>
    <row r="196" spans="1:25" x14ac:dyDescent="0.2">
      <c r="A196" s="135"/>
      <c r="F196" s="136"/>
      <c r="G196" s="137"/>
      <c r="H196" s="137"/>
      <c r="I196" s="138"/>
      <c r="J196" s="137"/>
      <c r="K196" s="139"/>
      <c r="L196" s="139"/>
      <c r="M196" s="140"/>
      <c r="N196" s="140"/>
      <c r="O196" s="140"/>
      <c r="P196" s="140"/>
      <c r="Q196" s="140"/>
      <c r="R196" s="141"/>
      <c r="S196" s="142"/>
      <c r="T196" s="142"/>
      <c r="U196" s="143"/>
      <c r="V196" s="143"/>
      <c r="W196" s="144"/>
      <c r="X196" s="145"/>
      <c r="Y196" s="146"/>
    </row>
    <row r="197" spans="1:25" x14ac:dyDescent="0.2">
      <c r="A197" s="135"/>
      <c r="F197" s="136"/>
      <c r="G197" s="137"/>
      <c r="H197" s="137"/>
      <c r="I197" s="138"/>
      <c r="J197" s="137"/>
      <c r="K197" s="139"/>
      <c r="L197" s="139"/>
      <c r="M197" s="140"/>
      <c r="N197" s="140"/>
      <c r="O197" s="140"/>
      <c r="P197" s="140"/>
      <c r="Q197" s="140"/>
      <c r="R197" s="141"/>
      <c r="S197" s="142"/>
      <c r="T197" s="142"/>
      <c r="U197" s="143"/>
      <c r="V197" s="143"/>
      <c r="W197" s="144"/>
      <c r="X197" s="145"/>
      <c r="Y197" s="146"/>
    </row>
    <row r="198" spans="1:25" x14ac:dyDescent="0.2">
      <c r="A198" s="135"/>
      <c r="F198" s="136"/>
      <c r="G198" s="137"/>
      <c r="H198" s="137"/>
      <c r="I198" s="138"/>
      <c r="J198" s="137"/>
      <c r="K198" s="139"/>
      <c r="L198" s="139"/>
      <c r="M198" s="140"/>
      <c r="N198" s="140"/>
      <c r="O198" s="140"/>
      <c r="P198" s="140"/>
      <c r="Q198" s="140"/>
      <c r="R198" s="141"/>
      <c r="S198" s="142"/>
      <c r="T198" s="142"/>
      <c r="U198" s="143"/>
      <c r="V198" s="143"/>
      <c r="W198" s="144"/>
      <c r="X198" s="145"/>
      <c r="Y198" s="146"/>
    </row>
    <row r="199" spans="1:25" x14ac:dyDescent="0.2">
      <c r="A199" s="135"/>
      <c r="F199" s="136"/>
      <c r="G199" s="137"/>
      <c r="H199" s="137"/>
      <c r="I199" s="138"/>
      <c r="J199" s="137"/>
      <c r="K199" s="139"/>
      <c r="L199" s="139"/>
      <c r="M199" s="140"/>
      <c r="N199" s="140"/>
      <c r="O199" s="140"/>
      <c r="P199" s="140"/>
      <c r="Q199" s="140"/>
      <c r="R199" s="141"/>
      <c r="S199" s="142"/>
      <c r="T199" s="142"/>
      <c r="U199" s="143"/>
      <c r="V199" s="143"/>
      <c r="W199" s="144"/>
      <c r="X199" s="145"/>
      <c r="Y199" s="146"/>
    </row>
    <row r="200" spans="1:25" x14ac:dyDescent="0.2">
      <c r="A200" s="135"/>
      <c r="F200" s="136"/>
      <c r="G200" s="137"/>
      <c r="H200" s="137"/>
      <c r="I200" s="138"/>
      <c r="J200" s="137"/>
      <c r="K200" s="139"/>
      <c r="L200" s="139"/>
      <c r="M200" s="140"/>
      <c r="N200" s="140"/>
      <c r="O200" s="140"/>
      <c r="P200" s="140"/>
      <c r="Q200" s="140"/>
      <c r="R200" s="141"/>
      <c r="S200" s="142"/>
      <c r="T200" s="142"/>
      <c r="U200" s="143"/>
      <c r="V200" s="143"/>
      <c r="W200" s="144"/>
      <c r="X200" s="145"/>
      <c r="Y200" s="146"/>
    </row>
    <row r="201" spans="1:25" x14ac:dyDescent="0.2">
      <c r="A201" s="135"/>
      <c r="F201" s="136"/>
      <c r="G201" s="137"/>
      <c r="H201" s="137"/>
      <c r="I201" s="138"/>
      <c r="J201" s="137"/>
      <c r="K201" s="139"/>
      <c r="L201" s="139"/>
      <c r="M201" s="140"/>
      <c r="N201" s="140"/>
      <c r="O201" s="140"/>
      <c r="P201" s="140"/>
      <c r="Q201" s="140"/>
      <c r="R201" s="141"/>
      <c r="S201" s="142"/>
      <c r="T201" s="142"/>
      <c r="U201" s="143"/>
      <c r="V201" s="143"/>
      <c r="W201" s="144"/>
      <c r="X201" s="145"/>
      <c r="Y201" s="146"/>
    </row>
    <row r="202" spans="1:25" x14ac:dyDescent="0.2">
      <c r="A202" s="135"/>
      <c r="F202" s="136"/>
      <c r="G202" s="137"/>
      <c r="H202" s="137"/>
      <c r="I202" s="138"/>
      <c r="J202" s="137"/>
      <c r="K202" s="139"/>
      <c r="L202" s="139"/>
      <c r="M202" s="140"/>
      <c r="N202" s="140"/>
      <c r="O202" s="140"/>
      <c r="P202" s="140"/>
      <c r="Q202" s="140"/>
      <c r="R202" s="141"/>
      <c r="S202" s="142"/>
      <c r="T202" s="142"/>
      <c r="U202" s="143"/>
      <c r="V202" s="143"/>
      <c r="W202" s="144"/>
      <c r="X202" s="145"/>
      <c r="Y202" s="146"/>
    </row>
    <row r="203" spans="1:25" x14ac:dyDescent="0.2">
      <c r="A203" s="135"/>
      <c r="F203" s="136"/>
      <c r="G203" s="137"/>
      <c r="H203" s="137"/>
      <c r="I203" s="138"/>
      <c r="J203" s="137"/>
      <c r="K203" s="139"/>
      <c r="L203" s="139"/>
      <c r="M203" s="140"/>
      <c r="N203" s="140"/>
      <c r="O203" s="140"/>
      <c r="P203" s="140"/>
      <c r="Q203" s="140"/>
      <c r="R203" s="141"/>
      <c r="S203" s="142"/>
      <c r="T203" s="142"/>
      <c r="U203" s="143"/>
      <c r="V203" s="143"/>
      <c r="W203" s="144"/>
      <c r="X203" s="145"/>
      <c r="Y203" s="146"/>
    </row>
    <row r="204" spans="1:25" x14ac:dyDescent="0.2">
      <c r="A204" s="135"/>
      <c r="F204" s="136"/>
      <c r="G204" s="137"/>
      <c r="H204" s="137"/>
      <c r="I204" s="138"/>
      <c r="J204" s="137"/>
      <c r="K204" s="139"/>
      <c r="L204" s="139"/>
      <c r="M204" s="140"/>
      <c r="N204" s="140"/>
      <c r="O204" s="140"/>
      <c r="P204" s="140"/>
      <c r="Q204" s="140"/>
      <c r="R204" s="141"/>
      <c r="S204" s="142"/>
      <c r="T204" s="142"/>
      <c r="U204" s="143"/>
      <c r="V204" s="143"/>
      <c r="W204" s="144"/>
      <c r="X204" s="145"/>
      <c r="Y204" s="146"/>
    </row>
    <row r="205" spans="1:25" x14ac:dyDescent="0.2">
      <c r="A205" s="135"/>
      <c r="F205" s="136"/>
      <c r="G205" s="137"/>
      <c r="H205" s="137"/>
      <c r="I205" s="138"/>
      <c r="J205" s="137"/>
      <c r="K205" s="139"/>
      <c r="L205" s="139"/>
      <c r="M205" s="140"/>
      <c r="N205" s="140"/>
      <c r="O205" s="140"/>
      <c r="P205" s="140"/>
      <c r="Q205" s="140"/>
      <c r="R205" s="141"/>
      <c r="S205" s="142"/>
      <c r="T205" s="142"/>
      <c r="U205" s="143"/>
      <c r="V205" s="143"/>
      <c r="W205" s="144"/>
      <c r="X205" s="145"/>
      <c r="Y205" s="146"/>
    </row>
    <row r="206" spans="1:25" x14ac:dyDescent="0.2">
      <c r="A206" s="135"/>
      <c r="F206" s="136"/>
      <c r="G206" s="137"/>
      <c r="H206" s="137"/>
      <c r="I206" s="138"/>
      <c r="J206" s="137"/>
      <c r="K206" s="139"/>
      <c r="L206" s="139"/>
      <c r="M206" s="140"/>
      <c r="N206" s="140"/>
      <c r="O206" s="140"/>
      <c r="P206" s="140"/>
      <c r="Q206" s="140"/>
      <c r="R206" s="141"/>
      <c r="S206" s="142"/>
      <c r="T206" s="142"/>
      <c r="U206" s="143"/>
      <c r="V206" s="143"/>
      <c r="W206" s="144"/>
      <c r="X206" s="145"/>
      <c r="Y206" s="146"/>
    </row>
    <row r="207" spans="1:25" x14ac:dyDescent="0.2">
      <c r="A207" s="135"/>
      <c r="F207" s="136"/>
      <c r="G207" s="137"/>
      <c r="H207" s="137"/>
      <c r="I207" s="138"/>
      <c r="J207" s="137"/>
      <c r="K207" s="139"/>
      <c r="L207" s="139"/>
      <c r="M207" s="140"/>
      <c r="N207" s="140"/>
      <c r="O207" s="140"/>
      <c r="P207" s="140"/>
      <c r="Q207" s="140"/>
      <c r="R207" s="141"/>
      <c r="S207" s="142"/>
      <c r="T207" s="142"/>
      <c r="U207" s="143"/>
      <c r="V207" s="143"/>
      <c r="W207" s="144"/>
      <c r="X207" s="145"/>
      <c r="Y207" s="146"/>
    </row>
    <row r="208" spans="1:25" x14ac:dyDescent="0.2">
      <c r="A208" s="135"/>
      <c r="F208" s="136"/>
      <c r="G208" s="137"/>
      <c r="H208" s="137"/>
      <c r="I208" s="138"/>
      <c r="J208" s="137"/>
      <c r="K208" s="139"/>
      <c r="L208" s="139"/>
      <c r="M208" s="140"/>
      <c r="N208" s="140"/>
      <c r="O208" s="140"/>
      <c r="P208" s="140"/>
      <c r="Q208" s="140"/>
      <c r="R208" s="141"/>
      <c r="S208" s="142"/>
      <c r="T208" s="142"/>
      <c r="U208" s="143"/>
      <c r="V208" s="143"/>
      <c r="W208" s="144"/>
      <c r="X208" s="145"/>
      <c r="Y208" s="146"/>
    </row>
    <row r="209" spans="1:25" x14ac:dyDescent="0.2">
      <c r="A209" s="135"/>
      <c r="F209" s="136"/>
      <c r="G209" s="137"/>
      <c r="H209" s="137"/>
      <c r="I209" s="138"/>
      <c r="J209" s="137"/>
      <c r="K209" s="139"/>
      <c r="L209" s="139"/>
      <c r="M209" s="140"/>
      <c r="N209" s="140"/>
      <c r="O209" s="140"/>
      <c r="P209" s="140"/>
      <c r="Q209" s="140"/>
      <c r="R209" s="141"/>
      <c r="S209" s="142"/>
      <c r="T209" s="142"/>
      <c r="U209" s="143"/>
      <c r="V209" s="143"/>
      <c r="W209" s="144"/>
      <c r="X209" s="145"/>
      <c r="Y209" s="146"/>
    </row>
    <row r="210" spans="1:25" x14ac:dyDescent="0.2">
      <c r="A210" s="135"/>
      <c r="F210" s="136"/>
      <c r="G210" s="137"/>
      <c r="H210" s="137"/>
      <c r="I210" s="138"/>
      <c r="J210" s="137"/>
      <c r="K210" s="139"/>
      <c r="L210" s="139"/>
      <c r="M210" s="140"/>
      <c r="N210" s="140"/>
      <c r="O210" s="140"/>
      <c r="P210" s="140"/>
      <c r="Q210" s="140"/>
      <c r="R210" s="141"/>
      <c r="S210" s="142"/>
      <c r="T210" s="142"/>
      <c r="U210" s="143"/>
      <c r="V210" s="143"/>
      <c r="W210" s="144"/>
      <c r="X210" s="145"/>
      <c r="Y210" s="146"/>
    </row>
    <row r="211" spans="1:25" x14ac:dyDescent="0.2">
      <c r="A211" s="135"/>
      <c r="F211" s="136"/>
      <c r="G211" s="137"/>
      <c r="H211" s="137"/>
      <c r="I211" s="138"/>
      <c r="J211" s="137"/>
      <c r="K211" s="139"/>
      <c r="L211" s="139"/>
      <c r="M211" s="140"/>
      <c r="N211" s="140"/>
      <c r="O211" s="140"/>
      <c r="P211" s="140"/>
      <c r="Q211" s="140"/>
      <c r="R211" s="141"/>
      <c r="S211" s="142"/>
      <c r="T211" s="142"/>
      <c r="U211" s="143"/>
      <c r="V211" s="143"/>
      <c r="W211" s="144"/>
      <c r="X211" s="145"/>
      <c r="Y211" s="146"/>
    </row>
    <row r="212" spans="1:25" x14ac:dyDescent="0.2">
      <c r="A212" s="135"/>
      <c r="F212" s="136"/>
      <c r="G212" s="137"/>
      <c r="H212" s="137"/>
      <c r="I212" s="138"/>
      <c r="J212" s="137"/>
      <c r="K212" s="139"/>
      <c r="L212" s="139"/>
      <c r="M212" s="140"/>
      <c r="N212" s="140"/>
      <c r="O212" s="140"/>
      <c r="P212" s="140"/>
      <c r="Q212" s="140"/>
      <c r="R212" s="141"/>
      <c r="S212" s="142"/>
      <c r="T212" s="142"/>
      <c r="U212" s="143"/>
      <c r="V212" s="143"/>
      <c r="W212" s="144"/>
      <c r="X212" s="145"/>
      <c r="Y212" s="146"/>
    </row>
    <row r="213" spans="1:25" x14ac:dyDescent="0.2">
      <c r="A213" s="135"/>
      <c r="F213" s="136"/>
      <c r="G213" s="137"/>
      <c r="H213" s="137"/>
      <c r="I213" s="138"/>
      <c r="J213" s="137"/>
      <c r="K213" s="139"/>
      <c r="L213" s="139"/>
      <c r="M213" s="140"/>
      <c r="N213" s="140"/>
      <c r="O213" s="140"/>
      <c r="P213" s="140"/>
      <c r="Q213" s="140"/>
      <c r="R213" s="141"/>
      <c r="S213" s="142"/>
      <c r="T213" s="142"/>
      <c r="U213" s="143"/>
      <c r="V213" s="143"/>
      <c r="W213" s="144"/>
      <c r="X213" s="145"/>
      <c r="Y213" s="146"/>
    </row>
    <row r="214" spans="1:25" x14ac:dyDescent="0.2">
      <c r="A214" s="135"/>
      <c r="F214" s="136"/>
      <c r="G214" s="137"/>
      <c r="H214" s="137"/>
      <c r="I214" s="138"/>
      <c r="J214" s="137"/>
      <c r="K214" s="139"/>
      <c r="L214" s="139"/>
      <c r="M214" s="140"/>
      <c r="N214" s="140"/>
      <c r="O214" s="140"/>
      <c r="P214" s="140"/>
      <c r="Q214" s="140"/>
      <c r="R214" s="141"/>
      <c r="S214" s="142"/>
      <c r="T214" s="142"/>
      <c r="U214" s="143"/>
      <c r="V214" s="143"/>
      <c r="W214" s="144"/>
      <c r="X214" s="145"/>
      <c r="Y214" s="146"/>
    </row>
    <row r="215" spans="1:25" x14ac:dyDescent="0.2">
      <c r="A215" s="135"/>
      <c r="F215" s="136"/>
      <c r="G215" s="137"/>
      <c r="H215" s="137"/>
      <c r="I215" s="138"/>
      <c r="J215" s="137"/>
      <c r="K215" s="139"/>
      <c r="L215" s="139"/>
      <c r="M215" s="140"/>
      <c r="N215" s="140"/>
      <c r="O215" s="140"/>
      <c r="P215" s="140"/>
      <c r="Q215" s="140"/>
      <c r="R215" s="141"/>
      <c r="S215" s="142"/>
      <c r="T215" s="142"/>
      <c r="U215" s="143"/>
      <c r="V215" s="143"/>
      <c r="W215" s="144"/>
      <c r="X215" s="145"/>
      <c r="Y215" s="146"/>
    </row>
    <row r="216" spans="1:25" x14ac:dyDescent="0.2">
      <c r="A216" s="135"/>
      <c r="F216" s="136"/>
      <c r="G216" s="137"/>
      <c r="H216" s="137"/>
      <c r="I216" s="138"/>
      <c r="J216" s="137"/>
      <c r="K216" s="139"/>
      <c r="L216" s="139"/>
      <c r="M216" s="140"/>
      <c r="N216" s="140"/>
      <c r="O216" s="140"/>
      <c r="P216" s="140"/>
      <c r="Q216" s="140"/>
      <c r="R216" s="141"/>
      <c r="S216" s="142"/>
      <c r="T216" s="142"/>
      <c r="U216" s="143"/>
      <c r="V216" s="143"/>
      <c r="W216" s="144"/>
      <c r="X216" s="145"/>
      <c r="Y216" s="146"/>
    </row>
    <row r="217" spans="1:25" x14ac:dyDescent="0.2">
      <c r="A217" s="135"/>
      <c r="F217" s="136"/>
      <c r="G217" s="137"/>
      <c r="H217" s="137"/>
      <c r="I217" s="138"/>
      <c r="J217" s="137"/>
      <c r="K217" s="139"/>
      <c r="L217" s="139"/>
      <c r="M217" s="140"/>
      <c r="N217" s="140"/>
      <c r="O217" s="140"/>
      <c r="P217" s="140"/>
      <c r="Q217" s="140"/>
      <c r="R217" s="141"/>
      <c r="S217" s="142"/>
      <c r="T217" s="142"/>
      <c r="U217" s="143"/>
      <c r="V217" s="143"/>
      <c r="W217" s="144"/>
      <c r="X217" s="145"/>
      <c r="Y217" s="146"/>
    </row>
    <row r="218" spans="1:25" x14ac:dyDescent="0.2">
      <c r="A218" s="135"/>
      <c r="F218" s="136"/>
      <c r="G218" s="137"/>
      <c r="H218" s="137"/>
      <c r="I218" s="138"/>
      <c r="J218" s="137"/>
      <c r="K218" s="139"/>
      <c r="L218" s="139"/>
      <c r="M218" s="140"/>
      <c r="N218" s="140"/>
      <c r="O218" s="140"/>
      <c r="P218" s="140"/>
      <c r="Q218" s="140"/>
      <c r="R218" s="141"/>
      <c r="S218" s="142"/>
      <c r="T218" s="142"/>
      <c r="U218" s="143"/>
      <c r="V218" s="143"/>
      <c r="W218" s="144"/>
      <c r="X218" s="145"/>
      <c r="Y218" s="146"/>
    </row>
    <row r="219" spans="1:25" x14ac:dyDescent="0.2">
      <c r="A219" s="135"/>
      <c r="F219" s="136"/>
      <c r="G219" s="137"/>
      <c r="H219" s="137"/>
      <c r="I219" s="138"/>
      <c r="J219" s="137"/>
      <c r="K219" s="139"/>
      <c r="L219" s="139"/>
      <c r="M219" s="140"/>
      <c r="N219" s="140"/>
      <c r="O219" s="140"/>
      <c r="P219" s="140"/>
      <c r="Q219" s="140"/>
      <c r="R219" s="141"/>
      <c r="S219" s="142"/>
      <c r="T219" s="142"/>
      <c r="U219" s="143"/>
      <c r="V219" s="143"/>
      <c r="W219" s="144"/>
      <c r="X219" s="145"/>
      <c r="Y219" s="146"/>
    </row>
    <row r="220" spans="1:25" x14ac:dyDescent="0.2">
      <c r="A220" s="135"/>
      <c r="F220" s="136"/>
      <c r="G220" s="137"/>
      <c r="H220" s="137"/>
      <c r="I220" s="138"/>
      <c r="J220" s="137"/>
      <c r="K220" s="139"/>
      <c r="L220" s="139"/>
      <c r="M220" s="140"/>
      <c r="N220" s="140"/>
      <c r="O220" s="140"/>
      <c r="P220" s="140"/>
      <c r="Q220" s="140"/>
      <c r="R220" s="141"/>
      <c r="S220" s="142"/>
      <c r="T220" s="142"/>
      <c r="U220" s="143"/>
      <c r="V220" s="143"/>
      <c r="W220" s="144"/>
      <c r="X220" s="145"/>
      <c r="Y220" s="146"/>
    </row>
    <row r="221" spans="1:25" x14ac:dyDescent="0.2">
      <c r="A221" s="135"/>
      <c r="F221" s="136"/>
      <c r="G221" s="137"/>
      <c r="H221" s="137"/>
      <c r="I221" s="138"/>
      <c r="J221" s="137"/>
      <c r="K221" s="139"/>
      <c r="L221" s="139"/>
      <c r="M221" s="140"/>
      <c r="N221" s="140"/>
      <c r="O221" s="140"/>
      <c r="P221" s="140"/>
      <c r="Q221" s="140"/>
      <c r="R221" s="141"/>
      <c r="S221" s="142"/>
      <c r="T221" s="142"/>
      <c r="U221" s="143"/>
      <c r="V221" s="143"/>
      <c r="W221" s="144"/>
      <c r="X221" s="145"/>
      <c r="Y221" s="146"/>
    </row>
    <row r="222" spans="1:25" x14ac:dyDescent="0.2">
      <c r="A222" s="135"/>
      <c r="F222" s="136"/>
      <c r="G222" s="137"/>
      <c r="H222" s="137"/>
      <c r="I222" s="138"/>
      <c r="J222" s="137"/>
      <c r="K222" s="139"/>
      <c r="L222" s="139"/>
      <c r="M222" s="140"/>
      <c r="N222" s="140"/>
      <c r="O222" s="140"/>
      <c r="P222" s="140"/>
      <c r="Q222" s="140"/>
      <c r="R222" s="141"/>
      <c r="S222" s="142"/>
      <c r="T222" s="142"/>
      <c r="U222" s="143"/>
      <c r="V222" s="143"/>
      <c r="W222" s="144"/>
      <c r="X222" s="145"/>
      <c r="Y222" s="146"/>
    </row>
    <row r="223" spans="1:25" x14ac:dyDescent="0.2">
      <c r="A223" s="135"/>
      <c r="F223" s="136"/>
      <c r="G223" s="137"/>
      <c r="H223" s="137"/>
      <c r="I223" s="138"/>
      <c r="J223" s="137"/>
      <c r="K223" s="139"/>
      <c r="L223" s="139"/>
      <c r="M223" s="140"/>
      <c r="N223" s="140"/>
      <c r="O223" s="140"/>
      <c r="P223" s="140"/>
      <c r="Q223" s="140"/>
      <c r="R223" s="141"/>
      <c r="S223" s="142"/>
      <c r="T223" s="142"/>
      <c r="U223" s="143"/>
      <c r="V223" s="143"/>
      <c r="W223" s="144"/>
      <c r="X223" s="145"/>
      <c r="Y223" s="146"/>
    </row>
    <row r="224" spans="1:25" x14ac:dyDescent="0.2">
      <c r="A224" s="135"/>
      <c r="F224" s="136"/>
      <c r="G224" s="137"/>
      <c r="H224" s="137"/>
      <c r="I224" s="138"/>
      <c r="J224" s="137"/>
      <c r="K224" s="139"/>
      <c r="L224" s="139"/>
      <c r="M224" s="140"/>
      <c r="N224" s="140"/>
      <c r="O224" s="140"/>
      <c r="P224" s="140"/>
      <c r="Q224" s="140"/>
      <c r="R224" s="141"/>
      <c r="S224" s="142"/>
      <c r="T224" s="142"/>
      <c r="U224" s="143"/>
      <c r="V224" s="143"/>
      <c r="W224" s="144"/>
      <c r="X224" s="145"/>
      <c r="Y224" s="146"/>
    </row>
    <row r="225" spans="1:25" x14ac:dyDescent="0.2">
      <c r="A225" s="135"/>
      <c r="F225" s="136"/>
      <c r="G225" s="137"/>
      <c r="H225" s="137"/>
      <c r="I225" s="138"/>
      <c r="J225" s="137"/>
      <c r="K225" s="139"/>
      <c r="L225" s="139"/>
      <c r="M225" s="140"/>
      <c r="N225" s="140"/>
      <c r="O225" s="140"/>
      <c r="P225" s="140"/>
      <c r="Q225" s="140"/>
      <c r="R225" s="141"/>
      <c r="S225" s="142"/>
      <c r="T225" s="142"/>
      <c r="U225" s="143"/>
      <c r="V225" s="143"/>
      <c r="W225" s="144"/>
      <c r="X225" s="145"/>
      <c r="Y225" s="146"/>
    </row>
    <row r="226" spans="1:25" x14ac:dyDescent="0.2">
      <c r="A226" s="135"/>
      <c r="F226" s="136"/>
      <c r="G226" s="137"/>
      <c r="H226" s="137"/>
      <c r="I226" s="138"/>
      <c r="J226" s="137"/>
      <c r="K226" s="139"/>
      <c r="L226" s="139"/>
      <c r="M226" s="140"/>
      <c r="N226" s="140"/>
      <c r="O226" s="140"/>
      <c r="P226" s="140"/>
      <c r="Q226" s="140"/>
      <c r="R226" s="141"/>
      <c r="S226" s="142"/>
      <c r="T226" s="142"/>
      <c r="U226" s="143"/>
      <c r="V226" s="143"/>
      <c r="W226" s="144"/>
      <c r="X226" s="145"/>
      <c r="Y226" s="146"/>
    </row>
    <row r="227" spans="1:25" x14ac:dyDescent="0.2">
      <c r="A227" s="135"/>
      <c r="F227" s="136"/>
      <c r="G227" s="137"/>
      <c r="H227" s="137"/>
      <c r="I227" s="138"/>
      <c r="J227" s="137"/>
      <c r="K227" s="139"/>
      <c r="L227" s="139"/>
      <c r="M227" s="140"/>
      <c r="N227" s="140"/>
      <c r="O227" s="140"/>
      <c r="P227" s="140"/>
      <c r="Q227" s="140"/>
      <c r="R227" s="141"/>
      <c r="S227" s="142"/>
      <c r="T227" s="142"/>
      <c r="U227" s="143"/>
      <c r="V227" s="143"/>
      <c r="W227" s="144"/>
      <c r="X227" s="145"/>
      <c r="Y227" s="146"/>
    </row>
    <row r="228" spans="1:25" x14ac:dyDescent="0.2">
      <c r="A228" s="135"/>
      <c r="F228" s="136"/>
      <c r="G228" s="137"/>
      <c r="H228" s="137"/>
      <c r="I228" s="138"/>
      <c r="J228" s="137"/>
      <c r="K228" s="139"/>
      <c r="L228" s="139"/>
      <c r="M228" s="140"/>
      <c r="N228" s="140"/>
      <c r="O228" s="140"/>
      <c r="P228" s="140"/>
      <c r="Q228" s="140"/>
      <c r="R228" s="141"/>
      <c r="S228" s="142"/>
      <c r="T228" s="142"/>
      <c r="U228" s="143"/>
      <c r="V228" s="143"/>
      <c r="W228" s="144"/>
      <c r="X228" s="145"/>
      <c r="Y228" s="146"/>
    </row>
    <row r="229" spans="1:25" x14ac:dyDescent="0.2">
      <c r="A229" s="135"/>
      <c r="F229" s="136"/>
      <c r="G229" s="137"/>
      <c r="H229" s="137"/>
      <c r="I229" s="138"/>
      <c r="J229" s="137"/>
      <c r="K229" s="139"/>
      <c r="L229" s="139"/>
      <c r="M229" s="140"/>
      <c r="N229" s="140"/>
      <c r="O229" s="140"/>
      <c r="P229" s="140"/>
      <c r="Q229" s="140"/>
      <c r="R229" s="141"/>
      <c r="S229" s="142"/>
      <c r="T229" s="142"/>
      <c r="U229" s="143"/>
      <c r="V229" s="143"/>
      <c r="W229" s="144"/>
      <c r="X229" s="145"/>
      <c r="Y229" s="146"/>
    </row>
    <row r="230" spans="1:25" x14ac:dyDescent="0.2">
      <c r="A230" s="135"/>
      <c r="F230" s="136"/>
      <c r="G230" s="137"/>
      <c r="H230" s="137"/>
      <c r="I230" s="138"/>
      <c r="J230" s="137"/>
      <c r="K230" s="139"/>
      <c r="L230" s="139"/>
      <c r="M230" s="140"/>
      <c r="N230" s="140"/>
      <c r="O230" s="140"/>
      <c r="P230" s="140"/>
      <c r="Q230" s="140"/>
      <c r="R230" s="141"/>
      <c r="S230" s="142"/>
      <c r="T230" s="142"/>
      <c r="U230" s="143"/>
      <c r="V230" s="143"/>
      <c r="W230" s="144"/>
      <c r="X230" s="145"/>
      <c r="Y230" s="146"/>
    </row>
    <row r="231" spans="1:25" x14ac:dyDescent="0.2">
      <c r="A231" s="135"/>
      <c r="F231" s="136"/>
      <c r="G231" s="137"/>
      <c r="H231" s="137"/>
      <c r="I231" s="138"/>
      <c r="J231" s="137"/>
      <c r="K231" s="139"/>
      <c r="L231" s="139"/>
      <c r="M231" s="140"/>
      <c r="N231" s="140"/>
      <c r="O231" s="140"/>
      <c r="P231" s="140"/>
      <c r="Q231" s="140"/>
      <c r="R231" s="141"/>
      <c r="S231" s="142"/>
      <c r="T231" s="142"/>
      <c r="U231" s="143"/>
      <c r="V231" s="143"/>
      <c r="W231" s="144"/>
      <c r="X231" s="145"/>
      <c r="Y231" s="146"/>
    </row>
    <row r="232" spans="1:25" x14ac:dyDescent="0.2">
      <c r="A232" s="135"/>
      <c r="F232" s="136"/>
      <c r="G232" s="137"/>
      <c r="H232" s="137"/>
      <c r="I232" s="138"/>
      <c r="J232" s="137"/>
      <c r="K232" s="139"/>
      <c r="L232" s="139"/>
      <c r="M232" s="140"/>
      <c r="N232" s="140"/>
      <c r="O232" s="140"/>
      <c r="P232" s="140"/>
      <c r="Q232" s="140"/>
      <c r="R232" s="141"/>
      <c r="S232" s="142"/>
      <c r="T232" s="142"/>
      <c r="U232" s="143"/>
      <c r="V232" s="143"/>
      <c r="W232" s="144"/>
      <c r="X232" s="145"/>
      <c r="Y232" s="146"/>
    </row>
    <row r="233" spans="1:25" x14ac:dyDescent="0.2">
      <c r="A233" s="135"/>
      <c r="F233" s="136"/>
      <c r="G233" s="137"/>
      <c r="H233" s="137"/>
      <c r="I233" s="138"/>
      <c r="J233" s="137"/>
      <c r="K233" s="139"/>
      <c r="L233" s="139"/>
      <c r="M233" s="140"/>
      <c r="N233" s="140"/>
      <c r="O233" s="140"/>
      <c r="P233" s="140"/>
      <c r="Q233" s="140"/>
      <c r="R233" s="141"/>
      <c r="S233" s="142"/>
      <c r="T233" s="142"/>
      <c r="U233" s="143"/>
      <c r="V233" s="143"/>
      <c r="W233" s="144"/>
      <c r="X233" s="145"/>
      <c r="Y233" s="146"/>
    </row>
    <row r="234" spans="1:25" x14ac:dyDescent="0.2">
      <c r="A234" s="135"/>
      <c r="F234" s="136"/>
      <c r="G234" s="137"/>
      <c r="H234" s="137"/>
      <c r="I234" s="138"/>
      <c r="J234" s="137"/>
      <c r="K234" s="139"/>
      <c r="L234" s="139"/>
      <c r="M234" s="140"/>
      <c r="N234" s="140"/>
      <c r="O234" s="140"/>
      <c r="P234" s="140"/>
      <c r="Q234" s="140"/>
      <c r="R234" s="141"/>
      <c r="S234" s="142"/>
      <c r="T234" s="142"/>
      <c r="U234" s="143"/>
      <c r="V234" s="143"/>
      <c r="W234" s="144"/>
      <c r="X234" s="145"/>
      <c r="Y234" s="146"/>
    </row>
    <row r="235" spans="1:25" x14ac:dyDescent="0.2">
      <c r="A235" s="135"/>
      <c r="F235" s="136"/>
      <c r="G235" s="137"/>
      <c r="H235" s="137"/>
      <c r="I235" s="138"/>
      <c r="J235" s="137"/>
      <c r="K235" s="139"/>
      <c r="L235" s="139"/>
      <c r="M235" s="140"/>
      <c r="N235" s="140"/>
      <c r="O235" s="140"/>
      <c r="P235" s="140"/>
      <c r="Q235" s="140"/>
      <c r="R235" s="141"/>
      <c r="S235" s="142"/>
      <c r="T235" s="142"/>
      <c r="U235" s="143"/>
      <c r="V235" s="143"/>
      <c r="W235" s="144"/>
      <c r="X235" s="145"/>
      <c r="Y235" s="146"/>
    </row>
    <row r="236" spans="1:25" x14ac:dyDescent="0.2">
      <c r="A236" s="135"/>
      <c r="F236" s="136"/>
      <c r="G236" s="137"/>
      <c r="H236" s="137"/>
      <c r="I236" s="138"/>
      <c r="J236" s="137"/>
      <c r="K236" s="139"/>
      <c r="L236" s="139"/>
      <c r="M236" s="140"/>
      <c r="N236" s="140"/>
      <c r="O236" s="140"/>
      <c r="P236" s="140"/>
      <c r="Q236" s="140"/>
      <c r="R236" s="141"/>
      <c r="S236" s="142"/>
      <c r="T236" s="142"/>
      <c r="U236" s="143"/>
      <c r="V236" s="143"/>
      <c r="W236" s="144"/>
      <c r="X236" s="145"/>
      <c r="Y236" s="146"/>
    </row>
    <row r="237" spans="1:25" x14ac:dyDescent="0.2">
      <c r="A237" s="135"/>
      <c r="F237" s="136"/>
      <c r="G237" s="137"/>
      <c r="H237" s="137"/>
      <c r="I237" s="138"/>
      <c r="J237" s="137"/>
      <c r="K237" s="139"/>
      <c r="L237" s="139"/>
      <c r="M237" s="140"/>
      <c r="N237" s="140"/>
      <c r="O237" s="140"/>
      <c r="P237" s="140"/>
      <c r="Q237" s="140"/>
      <c r="R237" s="141"/>
      <c r="S237" s="142"/>
      <c r="T237" s="142"/>
      <c r="U237" s="143"/>
      <c r="V237" s="143"/>
      <c r="W237" s="144"/>
      <c r="X237" s="145"/>
      <c r="Y237" s="146"/>
    </row>
    <row r="238" spans="1:25" x14ac:dyDescent="0.2">
      <c r="A238" s="135"/>
      <c r="F238" s="136"/>
      <c r="G238" s="137"/>
      <c r="H238" s="137"/>
      <c r="I238" s="138"/>
      <c r="J238" s="137"/>
      <c r="K238" s="139"/>
      <c r="L238" s="139"/>
      <c r="M238" s="140"/>
      <c r="N238" s="140"/>
      <c r="O238" s="140"/>
      <c r="P238" s="140"/>
      <c r="Q238" s="140"/>
      <c r="R238" s="141"/>
      <c r="S238" s="142"/>
      <c r="T238" s="142"/>
      <c r="U238" s="143"/>
      <c r="V238" s="143"/>
      <c r="W238" s="144"/>
      <c r="X238" s="145"/>
      <c r="Y238" s="146"/>
    </row>
    <row r="239" spans="1:25" x14ac:dyDescent="0.2">
      <c r="A239" s="135"/>
      <c r="F239" s="136"/>
      <c r="G239" s="137"/>
      <c r="H239" s="137"/>
      <c r="I239" s="138"/>
      <c r="J239" s="137"/>
      <c r="K239" s="139"/>
      <c r="L239" s="139"/>
      <c r="M239" s="140"/>
      <c r="N239" s="140"/>
      <c r="O239" s="140"/>
      <c r="P239" s="140"/>
      <c r="Q239" s="140"/>
      <c r="R239" s="141"/>
      <c r="S239" s="142"/>
      <c r="T239" s="142"/>
      <c r="U239" s="143"/>
      <c r="V239" s="143"/>
      <c r="W239" s="144"/>
      <c r="X239" s="145"/>
      <c r="Y239" s="146"/>
    </row>
    <row r="240" spans="1:25" x14ac:dyDescent="0.2">
      <c r="A240" s="135"/>
      <c r="F240" s="136"/>
      <c r="G240" s="137"/>
      <c r="H240" s="137"/>
      <c r="I240" s="138"/>
      <c r="J240" s="137"/>
      <c r="K240" s="139"/>
      <c r="L240" s="139"/>
      <c r="M240" s="140"/>
      <c r="N240" s="140"/>
      <c r="O240" s="140"/>
      <c r="P240" s="140"/>
      <c r="Q240" s="140"/>
      <c r="R240" s="141"/>
      <c r="S240" s="142"/>
      <c r="T240" s="142"/>
      <c r="U240" s="143"/>
      <c r="V240" s="143"/>
      <c r="W240" s="144"/>
      <c r="X240" s="145"/>
      <c r="Y240" s="146"/>
    </row>
    <row r="241" spans="1:25" x14ac:dyDescent="0.2">
      <c r="A241" s="135"/>
      <c r="F241" s="136"/>
      <c r="G241" s="137"/>
      <c r="H241" s="137"/>
      <c r="I241" s="138"/>
      <c r="J241" s="137"/>
      <c r="K241" s="139"/>
      <c r="L241" s="139"/>
      <c r="M241" s="140"/>
      <c r="N241" s="140"/>
      <c r="O241" s="140"/>
      <c r="P241" s="140"/>
      <c r="Q241" s="140"/>
      <c r="R241" s="141"/>
      <c r="S241" s="142"/>
      <c r="T241" s="142"/>
      <c r="U241" s="143"/>
      <c r="V241" s="143"/>
      <c r="W241" s="144"/>
      <c r="X241" s="145"/>
      <c r="Y241" s="146"/>
    </row>
    <row r="242" spans="1:25" x14ac:dyDescent="0.2">
      <c r="A242" s="135"/>
      <c r="F242" s="136"/>
      <c r="G242" s="137"/>
      <c r="H242" s="137"/>
      <c r="I242" s="138"/>
      <c r="J242" s="137"/>
      <c r="K242" s="139"/>
      <c r="L242" s="139"/>
      <c r="M242" s="140"/>
      <c r="N242" s="140"/>
      <c r="O242" s="140"/>
      <c r="P242" s="140"/>
      <c r="Q242" s="140"/>
      <c r="R242" s="141"/>
      <c r="S242" s="142"/>
      <c r="T242" s="142"/>
      <c r="U242" s="143"/>
      <c r="V242" s="143"/>
      <c r="W242" s="144"/>
      <c r="X242" s="145"/>
      <c r="Y242" s="146"/>
    </row>
    <row r="243" spans="1:25" x14ac:dyDescent="0.2">
      <c r="A243" s="135"/>
      <c r="F243" s="136"/>
      <c r="G243" s="137"/>
      <c r="H243" s="137"/>
      <c r="I243" s="138"/>
      <c r="J243" s="137"/>
      <c r="K243" s="139"/>
      <c r="L243" s="139"/>
      <c r="M243" s="140"/>
      <c r="N243" s="140"/>
      <c r="O243" s="140"/>
      <c r="P243" s="140"/>
      <c r="Q243" s="140"/>
      <c r="R243" s="141"/>
      <c r="S243" s="142"/>
      <c r="T243" s="142"/>
      <c r="U243" s="143"/>
      <c r="V243" s="143"/>
      <c r="W243" s="144"/>
      <c r="X243" s="145"/>
      <c r="Y243" s="146"/>
    </row>
    <row r="244" spans="1:25" x14ac:dyDescent="0.2">
      <c r="A244" s="135"/>
      <c r="F244" s="136"/>
      <c r="G244" s="137"/>
      <c r="H244" s="137"/>
      <c r="I244" s="138"/>
      <c r="J244" s="137"/>
      <c r="K244" s="139"/>
      <c r="L244" s="139"/>
      <c r="M244" s="140"/>
      <c r="N244" s="140"/>
      <c r="O244" s="140"/>
      <c r="P244" s="140"/>
      <c r="Q244" s="140"/>
      <c r="R244" s="141"/>
      <c r="S244" s="142"/>
      <c r="T244" s="142"/>
      <c r="U244" s="143"/>
      <c r="V244" s="143"/>
      <c r="W244" s="144"/>
      <c r="X244" s="145"/>
      <c r="Y244" s="146"/>
    </row>
    <row r="245" spans="1:25" x14ac:dyDescent="0.2">
      <c r="A245" s="135"/>
      <c r="F245" s="136"/>
      <c r="G245" s="137"/>
      <c r="H245" s="137"/>
      <c r="I245" s="138"/>
      <c r="J245" s="137"/>
      <c r="K245" s="139"/>
      <c r="L245" s="139"/>
      <c r="M245" s="140"/>
      <c r="N245" s="140"/>
      <c r="O245" s="140"/>
      <c r="P245" s="140"/>
      <c r="Q245" s="140"/>
      <c r="R245" s="141"/>
      <c r="S245" s="142"/>
      <c r="T245" s="142"/>
      <c r="U245" s="143"/>
      <c r="V245" s="143"/>
      <c r="W245" s="144"/>
      <c r="X245" s="145"/>
      <c r="Y245" s="146"/>
    </row>
    <row r="246" spans="1:25" x14ac:dyDescent="0.2">
      <c r="A246" s="135"/>
      <c r="F246" s="136"/>
      <c r="G246" s="137"/>
      <c r="H246" s="137"/>
      <c r="I246" s="138"/>
      <c r="J246" s="137"/>
      <c r="K246" s="139"/>
      <c r="L246" s="139"/>
      <c r="M246" s="140"/>
      <c r="N246" s="140"/>
      <c r="O246" s="140"/>
      <c r="P246" s="140"/>
      <c r="Q246" s="140"/>
      <c r="R246" s="141"/>
      <c r="S246" s="142"/>
      <c r="T246" s="142"/>
      <c r="U246" s="143"/>
      <c r="V246" s="143"/>
      <c r="W246" s="144"/>
      <c r="X246" s="145"/>
      <c r="Y246" s="146"/>
    </row>
    <row r="247" spans="1:25" x14ac:dyDescent="0.2">
      <c r="A247" s="135"/>
      <c r="F247" s="136"/>
      <c r="G247" s="137"/>
      <c r="H247" s="137"/>
      <c r="I247" s="138"/>
      <c r="J247" s="137"/>
      <c r="K247" s="139"/>
      <c r="L247" s="139"/>
      <c r="M247" s="140"/>
      <c r="N247" s="140"/>
      <c r="O247" s="140"/>
      <c r="P247" s="140"/>
      <c r="Q247" s="140"/>
      <c r="R247" s="141"/>
      <c r="S247" s="142"/>
      <c r="T247" s="142"/>
      <c r="U247" s="143"/>
      <c r="V247" s="143"/>
      <c r="W247" s="144"/>
      <c r="X247" s="145"/>
      <c r="Y247" s="146"/>
    </row>
    <row r="248" spans="1:25" x14ac:dyDescent="0.2">
      <c r="A248" s="135"/>
      <c r="F248" s="136"/>
      <c r="G248" s="137"/>
      <c r="H248" s="137"/>
      <c r="I248" s="138"/>
      <c r="J248" s="137"/>
      <c r="K248" s="139"/>
      <c r="L248" s="139"/>
      <c r="M248" s="140"/>
      <c r="N248" s="140"/>
      <c r="O248" s="140"/>
      <c r="P248" s="140"/>
      <c r="Q248" s="140"/>
      <c r="R248" s="141"/>
      <c r="S248" s="142"/>
      <c r="T248" s="142"/>
      <c r="U248" s="143"/>
      <c r="V248" s="143"/>
      <c r="W248" s="144"/>
      <c r="X248" s="145"/>
      <c r="Y248" s="146"/>
    </row>
    <row r="249" spans="1:25" x14ac:dyDescent="0.2">
      <c r="A249" s="135"/>
      <c r="F249" s="136"/>
      <c r="G249" s="137"/>
      <c r="H249" s="137"/>
      <c r="I249" s="138"/>
      <c r="J249" s="137"/>
      <c r="K249" s="139"/>
      <c r="L249" s="139"/>
      <c r="M249" s="140"/>
      <c r="N249" s="140"/>
      <c r="O249" s="140"/>
      <c r="P249" s="140"/>
      <c r="Q249" s="140"/>
      <c r="R249" s="141"/>
      <c r="S249" s="142"/>
      <c r="T249" s="142"/>
      <c r="U249" s="143"/>
      <c r="V249" s="143"/>
      <c r="W249" s="144"/>
      <c r="X249" s="145"/>
      <c r="Y249" s="146"/>
    </row>
    <row r="250" spans="1:25" x14ac:dyDescent="0.2">
      <c r="A250" s="135"/>
      <c r="F250" s="136"/>
      <c r="G250" s="137"/>
      <c r="H250" s="137"/>
      <c r="I250" s="138"/>
      <c r="J250" s="137"/>
      <c r="K250" s="139"/>
      <c r="L250" s="139"/>
      <c r="M250" s="140"/>
      <c r="N250" s="140"/>
      <c r="O250" s="140"/>
      <c r="P250" s="140"/>
      <c r="Q250" s="140"/>
      <c r="R250" s="141"/>
      <c r="S250" s="142"/>
      <c r="T250" s="142"/>
      <c r="U250" s="143"/>
      <c r="V250" s="143"/>
      <c r="W250" s="144"/>
      <c r="X250" s="145"/>
      <c r="Y250" s="146"/>
    </row>
    <row r="251" spans="1:25" x14ac:dyDescent="0.2">
      <c r="A251" s="135"/>
      <c r="F251" s="136"/>
      <c r="G251" s="137"/>
      <c r="H251" s="137"/>
      <c r="I251" s="138"/>
      <c r="J251" s="137"/>
      <c r="K251" s="139"/>
      <c r="L251" s="139"/>
      <c r="M251" s="140"/>
      <c r="N251" s="140"/>
      <c r="O251" s="140"/>
      <c r="P251" s="140"/>
      <c r="Q251" s="140"/>
      <c r="R251" s="141"/>
      <c r="S251" s="142"/>
      <c r="T251" s="142"/>
      <c r="U251" s="143"/>
      <c r="V251" s="143"/>
      <c r="W251" s="144"/>
      <c r="X251" s="145"/>
      <c r="Y251" s="146"/>
    </row>
    <row r="252" spans="1:25" x14ac:dyDescent="0.2">
      <c r="A252" s="135"/>
      <c r="F252" s="136"/>
      <c r="G252" s="137"/>
      <c r="H252" s="137"/>
      <c r="I252" s="138"/>
      <c r="J252" s="137"/>
      <c r="K252" s="139"/>
      <c r="L252" s="139"/>
      <c r="M252" s="140"/>
      <c r="N252" s="140"/>
      <c r="O252" s="140"/>
      <c r="P252" s="140"/>
      <c r="Q252" s="140"/>
      <c r="R252" s="141"/>
      <c r="S252" s="142"/>
      <c r="T252" s="142"/>
      <c r="U252" s="143"/>
      <c r="V252" s="143"/>
      <c r="W252" s="144"/>
      <c r="X252" s="145"/>
      <c r="Y252" s="146"/>
    </row>
    <row r="253" spans="1:25" x14ac:dyDescent="0.2">
      <c r="A253" s="135"/>
      <c r="F253" s="136"/>
      <c r="G253" s="137"/>
      <c r="H253" s="137"/>
      <c r="I253" s="138"/>
      <c r="J253" s="137"/>
      <c r="K253" s="139"/>
      <c r="L253" s="139"/>
      <c r="M253" s="140"/>
      <c r="N253" s="140"/>
      <c r="O253" s="140"/>
      <c r="P253" s="140"/>
      <c r="Q253" s="140"/>
      <c r="R253" s="141"/>
      <c r="S253" s="142"/>
      <c r="T253" s="142"/>
      <c r="U253" s="143"/>
      <c r="V253" s="143"/>
      <c r="W253" s="144"/>
      <c r="X253" s="145"/>
      <c r="Y253" s="146"/>
    </row>
    <row r="254" spans="1:25" x14ac:dyDescent="0.2">
      <c r="A254" s="135"/>
      <c r="F254" s="136"/>
      <c r="G254" s="137"/>
      <c r="H254" s="137"/>
      <c r="I254" s="138"/>
      <c r="J254" s="137"/>
      <c r="K254" s="139"/>
      <c r="L254" s="139"/>
      <c r="M254" s="140"/>
      <c r="N254" s="140"/>
      <c r="O254" s="140"/>
      <c r="P254" s="140"/>
      <c r="Q254" s="140"/>
      <c r="R254" s="141"/>
      <c r="S254" s="142"/>
      <c r="T254" s="142"/>
      <c r="U254" s="143"/>
      <c r="V254" s="143"/>
      <c r="W254" s="144"/>
      <c r="X254" s="145"/>
      <c r="Y254" s="146"/>
    </row>
    <row r="255" spans="1:25" x14ac:dyDescent="0.2">
      <c r="A255" s="135"/>
      <c r="F255" s="136"/>
      <c r="G255" s="137"/>
      <c r="H255" s="137"/>
      <c r="I255" s="138"/>
      <c r="J255" s="137"/>
      <c r="K255" s="139"/>
      <c r="L255" s="139"/>
      <c r="M255" s="140"/>
      <c r="N255" s="140"/>
      <c r="O255" s="140"/>
      <c r="P255" s="140"/>
      <c r="Q255" s="140"/>
      <c r="R255" s="141"/>
      <c r="S255" s="142"/>
      <c r="T255" s="142"/>
      <c r="U255" s="143"/>
      <c r="V255" s="143"/>
      <c r="W255" s="144"/>
      <c r="X255" s="145"/>
      <c r="Y255" s="146"/>
    </row>
    <row r="256" spans="1:25" x14ac:dyDescent="0.2">
      <c r="A256" s="135"/>
      <c r="F256" s="136"/>
      <c r="G256" s="137"/>
      <c r="H256" s="137"/>
      <c r="I256" s="138"/>
      <c r="J256" s="137"/>
      <c r="K256" s="139"/>
      <c r="L256" s="139"/>
      <c r="M256" s="140"/>
      <c r="N256" s="140"/>
      <c r="O256" s="140"/>
      <c r="P256" s="140"/>
      <c r="Q256" s="140"/>
      <c r="R256" s="141"/>
      <c r="S256" s="142"/>
      <c r="T256" s="142"/>
      <c r="U256" s="143"/>
      <c r="V256" s="143"/>
      <c r="W256" s="144"/>
      <c r="X256" s="145"/>
      <c r="Y256" s="146"/>
    </row>
    <row r="257" spans="1:25" x14ac:dyDescent="0.2">
      <c r="A257" s="135"/>
      <c r="F257" s="136"/>
      <c r="G257" s="137"/>
      <c r="H257" s="137"/>
      <c r="I257" s="138"/>
      <c r="J257" s="137"/>
      <c r="K257" s="139"/>
      <c r="L257" s="139"/>
      <c r="M257" s="140"/>
      <c r="N257" s="140"/>
      <c r="O257" s="140"/>
      <c r="P257" s="140"/>
      <c r="Q257" s="140"/>
      <c r="R257" s="141"/>
      <c r="S257" s="142"/>
      <c r="T257" s="142"/>
      <c r="U257" s="143"/>
      <c r="V257" s="143"/>
      <c r="W257" s="144"/>
      <c r="X257" s="145"/>
      <c r="Y257" s="146"/>
    </row>
    <row r="258" spans="1:25" x14ac:dyDescent="0.2">
      <c r="A258" s="135"/>
      <c r="F258" s="136"/>
      <c r="G258" s="137"/>
      <c r="H258" s="137"/>
      <c r="I258" s="138"/>
      <c r="J258" s="137"/>
      <c r="K258" s="139"/>
      <c r="L258" s="139"/>
      <c r="M258" s="140"/>
      <c r="N258" s="140"/>
      <c r="O258" s="140"/>
      <c r="P258" s="140"/>
      <c r="Q258" s="140"/>
      <c r="R258" s="141"/>
      <c r="S258" s="142"/>
      <c r="T258" s="142"/>
      <c r="U258" s="143"/>
      <c r="V258" s="143"/>
      <c r="W258" s="144"/>
      <c r="X258" s="145"/>
      <c r="Y258" s="146"/>
    </row>
    <row r="259" spans="1:25" x14ac:dyDescent="0.2">
      <c r="A259" s="135"/>
      <c r="F259" s="136"/>
      <c r="G259" s="137"/>
      <c r="H259" s="137"/>
      <c r="I259" s="138"/>
      <c r="J259" s="137"/>
      <c r="K259" s="139"/>
      <c r="L259" s="139"/>
      <c r="M259" s="140"/>
      <c r="N259" s="140"/>
      <c r="O259" s="140"/>
      <c r="P259" s="140"/>
      <c r="Q259" s="140"/>
      <c r="R259" s="141"/>
      <c r="S259" s="142"/>
      <c r="T259" s="142"/>
      <c r="U259" s="143"/>
      <c r="V259" s="143"/>
      <c r="W259" s="144"/>
      <c r="X259" s="145"/>
      <c r="Y259" s="146"/>
    </row>
    <row r="260" spans="1:25" x14ac:dyDescent="0.2">
      <c r="A260" s="135"/>
      <c r="F260" s="136"/>
      <c r="G260" s="137"/>
      <c r="H260" s="137"/>
      <c r="I260" s="138"/>
      <c r="J260" s="137"/>
      <c r="K260" s="139"/>
      <c r="L260" s="139"/>
      <c r="M260" s="140"/>
      <c r="N260" s="140"/>
      <c r="O260" s="140"/>
      <c r="P260" s="140"/>
      <c r="Q260" s="140"/>
      <c r="R260" s="141"/>
      <c r="S260" s="142"/>
      <c r="T260" s="142"/>
      <c r="U260" s="143"/>
      <c r="V260" s="143"/>
      <c r="W260" s="144"/>
      <c r="X260" s="145"/>
      <c r="Y260" s="146"/>
    </row>
    <row r="261" spans="1:25" x14ac:dyDescent="0.2">
      <c r="A261" s="135"/>
      <c r="F261" s="136"/>
      <c r="G261" s="137"/>
      <c r="H261" s="137"/>
      <c r="I261" s="138"/>
      <c r="J261" s="137"/>
      <c r="K261" s="139"/>
      <c r="L261" s="139"/>
      <c r="M261" s="140"/>
      <c r="N261" s="140"/>
      <c r="O261" s="140"/>
      <c r="P261" s="140"/>
      <c r="Q261" s="140"/>
      <c r="R261" s="141"/>
      <c r="S261" s="142"/>
      <c r="T261" s="142"/>
      <c r="U261" s="143"/>
      <c r="V261" s="143"/>
      <c r="W261" s="144"/>
      <c r="X261" s="145"/>
      <c r="Y261" s="146"/>
    </row>
    <row r="262" spans="1:25" x14ac:dyDescent="0.2">
      <c r="A262" s="135"/>
      <c r="F262" s="136"/>
      <c r="G262" s="137"/>
      <c r="H262" s="137"/>
      <c r="I262" s="138"/>
      <c r="J262" s="137"/>
      <c r="K262" s="139"/>
      <c r="L262" s="139"/>
      <c r="M262" s="140"/>
      <c r="N262" s="140"/>
      <c r="O262" s="140"/>
      <c r="P262" s="140"/>
      <c r="Q262" s="140"/>
      <c r="R262" s="141"/>
      <c r="S262" s="142"/>
      <c r="T262" s="142"/>
      <c r="U262" s="143"/>
      <c r="V262" s="143"/>
      <c r="W262" s="144"/>
      <c r="X262" s="145"/>
      <c r="Y262" s="146"/>
    </row>
    <row r="263" spans="1:25" x14ac:dyDescent="0.2">
      <c r="A263" s="135"/>
      <c r="F263" s="136"/>
      <c r="G263" s="137"/>
      <c r="H263" s="137"/>
      <c r="I263" s="138"/>
      <c r="J263" s="137"/>
      <c r="K263" s="139"/>
      <c r="L263" s="139"/>
      <c r="M263" s="140"/>
      <c r="N263" s="140"/>
      <c r="O263" s="140"/>
      <c r="P263" s="140"/>
      <c r="Q263" s="140"/>
      <c r="R263" s="141"/>
      <c r="S263" s="142"/>
      <c r="T263" s="142"/>
      <c r="U263" s="143"/>
      <c r="V263" s="143"/>
      <c r="W263" s="144"/>
      <c r="X263" s="145"/>
      <c r="Y263" s="146"/>
    </row>
    <row r="264" spans="1:25" x14ac:dyDescent="0.2">
      <c r="A264" s="135"/>
      <c r="F264" s="136"/>
      <c r="G264" s="137"/>
      <c r="H264" s="137"/>
      <c r="I264" s="138"/>
      <c r="J264" s="137"/>
      <c r="K264" s="139"/>
      <c r="L264" s="139"/>
      <c r="M264" s="140"/>
      <c r="N264" s="140"/>
      <c r="O264" s="140"/>
      <c r="P264" s="140"/>
      <c r="Q264" s="140"/>
      <c r="R264" s="141"/>
      <c r="S264" s="142"/>
      <c r="T264" s="142"/>
      <c r="U264" s="143"/>
      <c r="V264" s="143"/>
      <c r="W264" s="144"/>
      <c r="X264" s="145"/>
      <c r="Y264" s="146"/>
    </row>
    <row r="265" spans="1:25" x14ac:dyDescent="0.2">
      <c r="A265" s="135"/>
      <c r="F265" s="136"/>
      <c r="G265" s="137"/>
      <c r="H265" s="137"/>
      <c r="I265" s="138"/>
      <c r="J265" s="137"/>
      <c r="K265" s="139"/>
      <c r="L265" s="139"/>
      <c r="M265" s="140"/>
      <c r="N265" s="140"/>
      <c r="O265" s="140"/>
      <c r="P265" s="140"/>
      <c r="Q265" s="140"/>
      <c r="R265" s="141"/>
      <c r="S265" s="142"/>
      <c r="T265" s="142"/>
      <c r="U265" s="143"/>
      <c r="V265" s="143"/>
      <c r="W265" s="144"/>
      <c r="X265" s="145"/>
      <c r="Y265" s="146"/>
    </row>
    <row r="266" spans="1:25" x14ac:dyDescent="0.2">
      <c r="A266" s="135"/>
      <c r="F266" s="136"/>
      <c r="G266" s="137"/>
      <c r="H266" s="137"/>
      <c r="I266" s="138"/>
      <c r="J266" s="137"/>
      <c r="K266" s="139"/>
      <c r="L266" s="139"/>
      <c r="M266" s="140"/>
      <c r="N266" s="140"/>
      <c r="O266" s="140"/>
      <c r="P266" s="140"/>
      <c r="Q266" s="140"/>
      <c r="R266" s="141"/>
      <c r="S266" s="142"/>
      <c r="T266" s="142"/>
      <c r="U266" s="143"/>
      <c r="V266" s="143"/>
      <c r="W266" s="144"/>
      <c r="X266" s="145"/>
      <c r="Y266" s="146"/>
    </row>
    <row r="267" spans="1:25" x14ac:dyDescent="0.2">
      <c r="A267" s="135"/>
      <c r="F267" s="136"/>
      <c r="G267" s="137"/>
      <c r="H267" s="137"/>
      <c r="I267" s="138"/>
      <c r="J267" s="137"/>
      <c r="K267" s="139"/>
      <c r="L267" s="139"/>
      <c r="M267" s="140"/>
      <c r="N267" s="140"/>
      <c r="O267" s="140"/>
      <c r="P267" s="140"/>
      <c r="Q267" s="140"/>
      <c r="R267" s="141"/>
      <c r="S267" s="142"/>
      <c r="T267" s="142"/>
      <c r="U267" s="143"/>
      <c r="V267" s="143"/>
      <c r="W267" s="144"/>
      <c r="X267" s="145"/>
      <c r="Y267" s="146"/>
    </row>
    <row r="268" spans="1:25" x14ac:dyDescent="0.2">
      <c r="A268" s="135"/>
      <c r="F268" s="136"/>
      <c r="G268" s="137"/>
      <c r="H268" s="137"/>
      <c r="I268" s="138"/>
      <c r="J268" s="137"/>
      <c r="K268" s="139"/>
      <c r="L268" s="139"/>
      <c r="M268" s="140"/>
      <c r="N268" s="140"/>
      <c r="O268" s="140"/>
      <c r="P268" s="140"/>
      <c r="Q268" s="140"/>
      <c r="R268" s="141"/>
      <c r="S268" s="142"/>
      <c r="T268" s="142"/>
      <c r="U268" s="143"/>
      <c r="V268" s="143"/>
      <c r="W268" s="144"/>
      <c r="X268" s="145"/>
      <c r="Y268" s="146"/>
    </row>
    <row r="269" spans="1:25" x14ac:dyDescent="0.2">
      <c r="A269" s="135"/>
      <c r="F269" s="136"/>
      <c r="G269" s="137"/>
      <c r="H269" s="137"/>
      <c r="I269" s="138"/>
      <c r="J269" s="137"/>
      <c r="K269" s="139"/>
      <c r="L269" s="139"/>
      <c r="M269" s="140"/>
      <c r="N269" s="140"/>
      <c r="O269" s="140"/>
      <c r="P269" s="140"/>
      <c r="Q269" s="140"/>
      <c r="R269" s="141"/>
      <c r="S269" s="142"/>
      <c r="T269" s="142"/>
      <c r="U269" s="143"/>
      <c r="V269" s="143"/>
      <c r="W269" s="144"/>
      <c r="X269" s="145"/>
      <c r="Y269" s="146"/>
    </row>
    <row r="270" spans="1:25" x14ac:dyDescent="0.2">
      <c r="A270" s="135"/>
      <c r="F270" s="136"/>
      <c r="G270" s="137"/>
      <c r="H270" s="137"/>
      <c r="I270" s="138"/>
      <c r="J270" s="137"/>
      <c r="K270" s="139"/>
      <c r="L270" s="139"/>
      <c r="M270" s="140"/>
      <c r="N270" s="140"/>
      <c r="O270" s="140"/>
      <c r="P270" s="140"/>
      <c r="Q270" s="140"/>
      <c r="R270" s="141"/>
      <c r="S270" s="142"/>
      <c r="T270" s="142"/>
      <c r="U270" s="143"/>
      <c r="V270" s="143"/>
      <c r="W270" s="144"/>
      <c r="X270" s="145"/>
      <c r="Y270" s="146"/>
    </row>
    <row r="271" spans="1:25" x14ac:dyDescent="0.2">
      <c r="A271" s="135"/>
      <c r="F271" s="136"/>
      <c r="G271" s="137"/>
      <c r="H271" s="137"/>
      <c r="I271" s="138"/>
      <c r="J271" s="137"/>
      <c r="K271" s="139"/>
      <c r="L271" s="139"/>
      <c r="M271" s="140"/>
      <c r="N271" s="140"/>
      <c r="O271" s="140"/>
      <c r="P271" s="140"/>
      <c r="Q271" s="140"/>
      <c r="R271" s="141"/>
      <c r="S271" s="142"/>
      <c r="T271" s="142"/>
      <c r="U271" s="143"/>
      <c r="V271" s="143"/>
      <c r="W271" s="144"/>
      <c r="X271" s="145"/>
      <c r="Y271" s="146"/>
    </row>
    <row r="272" spans="1:25" x14ac:dyDescent="0.2">
      <c r="A272" s="135"/>
      <c r="F272" s="136"/>
      <c r="G272" s="137"/>
      <c r="H272" s="137"/>
      <c r="I272" s="138"/>
      <c r="J272" s="137"/>
      <c r="K272" s="139"/>
      <c r="L272" s="139"/>
      <c r="M272" s="140"/>
      <c r="N272" s="140"/>
      <c r="O272" s="140"/>
      <c r="P272" s="140"/>
      <c r="Q272" s="140"/>
      <c r="R272" s="141"/>
      <c r="S272" s="142"/>
      <c r="T272" s="142"/>
      <c r="U272" s="143"/>
      <c r="V272" s="143"/>
      <c r="W272" s="144"/>
      <c r="X272" s="145"/>
      <c r="Y272" s="146"/>
    </row>
    <row r="273" spans="1:25" x14ac:dyDescent="0.2">
      <c r="A273" s="135"/>
      <c r="F273" s="136"/>
      <c r="G273" s="137"/>
      <c r="H273" s="137"/>
      <c r="I273" s="138"/>
      <c r="J273" s="137"/>
      <c r="K273" s="139"/>
      <c r="L273" s="139"/>
      <c r="M273" s="140"/>
      <c r="N273" s="140"/>
      <c r="O273" s="140"/>
      <c r="P273" s="140"/>
      <c r="Q273" s="140"/>
      <c r="R273" s="141"/>
      <c r="S273" s="142"/>
      <c r="T273" s="142"/>
      <c r="U273" s="143"/>
      <c r="V273" s="143"/>
      <c r="W273" s="144"/>
      <c r="X273" s="145"/>
      <c r="Y273" s="146"/>
    </row>
    <row r="274" spans="1:25" x14ac:dyDescent="0.2">
      <c r="A274" s="135"/>
      <c r="F274" s="136"/>
      <c r="G274" s="137"/>
      <c r="H274" s="137"/>
      <c r="I274" s="138"/>
      <c r="J274" s="137"/>
      <c r="K274" s="139"/>
      <c r="L274" s="139"/>
      <c r="M274" s="140"/>
      <c r="N274" s="140"/>
      <c r="O274" s="140"/>
      <c r="P274" s="140"/>
      <c r="Q274" s="140"/>
      <c r="R274" s="141"/>
      <c r="S274" s="142"/>
      <c r="T274" s="142"/>
      <c r="U274" s="143"/>
      <c r="V274" s="143"/>
      <c r="W274" s="144"/>
      <c r="X274" s="145"/>
      <c r="Y274" s="146"/>
    </row>
    <row r="275" spans="1:25" x14ac:dyDescent="0.2">
      <c r="A275" s="135"/>
      <c r="F275" s="136"/>
      <c r="G275" s="137"/>
      <c r="H275" s="137"/>
      <c r="I275" s="138"/>
      <c r="J275" s="137"/>
      <c r="K275" s="139"/>
      <c r="L275" s="139"/>
      <c r="M275" s="140"/>
      <c r="N275" s="140"/>
      <c r="O275" s="140"/>
      <c r="P275" s="140"/>
      <c r="Q275" s="140"/>
      <c r="R275" s="141"/>
      <c r="S275" s="142"/>
      <c r="T275" s="142"/>
      <c r="U275" s="143"/>
      <c r="V275" s="143"/>
      <c r="W275" s="144"/>
      <c r="X275" s="145"/>
      <c r="Y275" s="146"/>
    </row>
    <row r="276" spans="1:25" x14ac:dyDescent="0.2">
      <c r="A276" s="135"/>
      <c r="F276" s="136"/>
      <c r="G276" s="137"/>
      <c r="H276" s="137"/>
      <c r="I276" s="138"/>
      <c r="J276" s="137"/>
      <c r="K276" s="139"/>
      <c r="L276" s="139"/>
      <c r="M276" s="140"/>
      <c r="N276" s="140"/>
      <c r="O276" s="140"/>
      <c r="P276" s="140"/>
      <c r="Q276" s="140"/>
      <c r="R276" s="141"/>
      <c r="S276" s="142"/>
      <c r="T276" s="142"/>
      <c r="U276" s="143"/>
      <c r="V276" s="143"/>
      <c r="W276" s="144"/>
      <c r="X276" s="145"/>
      <c r="Y276" s="146"/>
    </row>
    <row r="277" spans="1:25" x14ac:dyDescent="0.2">
      <c r="A277" s="135"/>
      <c r="F277" s="136"/>
      <c r="G277" s="137"/>
      <c r="H277" s="137"/>
      <c r="I277" s="138"/>
      <c r="J277" s="137"/>
      <c r="K277" s="139"/>
      <c r="L277" s="139"/>
      <c r="M277" s="140"/>
      <c r="N277" s="140"/>
      <c r="O277" s="140"/>
      <c r="P277" s="140"/>
      <c r="Q277" s="140"/>
      <c r="R277" s="141"/>
      <c r="S277" s="142"/>
      <c r="T277" s="142"/>
      <c r="U277" s="143"/>
      <c r="V277" s="143"/>
      <c r="W277" s="144"/>
      <c r="X277" s="145"/>
      <c r="Y277" s="146"/>
    </row>
    <row r="278" spans="1:25" x14ac:dyDescent="0.2">
      <c r="A278" s="135"/>
      <c r="F278" s="136"/>
      <c r="G278" s="137"/>
      <c r="H278" s="137"/>
      <c r="I278" s="138"/>
      <c r="J278" s="137"/>
      <c r="K278" s="139"/>
      <c r="L278" s="139"/>
      <c r="M278" s="140"/>
      <c r="N278" s="140"/>
      <c r="O278" s="140"/>
      <c r="P278" s="140"/>
      <c r="Q278" s="140"/>
      <c r="R278" s="141"/>
      <c r="S278" s="142"/>
      <c r="T278" s="142"/>
      <c r="U278" s="143"/>
      <c r="V278" s="143"/>
      <c r="W278" s="144"/>
      <c r="X278" s="145"/>
      <c r="Y278" s="146"/>
    </row>
    <row r="279" spans="1:25" x14ac:dyDescent="0.2">
      <c r="A279" s="135"/>
      <c r="F279" s="136"/>
      <c r="G279" s="137"/>
      <c r="H279" s="137"/>
      <c r="I279" s="138"/>
      <c r="J279" s="137"/>
      <c r="K279" s="139"/>
      <c r="L279" s="139"/>
      <c r="M279" s="140"/>
      <c r="N279" s="140"/>
      <c r="O279" s="140"/>
      <c r="P279" s="140"/>
      <c r="Q279" s="140"/>
      <c r="R279" s="141"/>
      <c r="S279" s="142"/>
      <c r="T279" s="142"/>
      <c r="U279" s="143"/>
      <c r="V279" s="143"/>
      <c r="W279" s="144"/>
      <c r="X279" s="145"/>
      <c r="Y279" s="146"/>
    </row>
    <row r="280" spans="1:25" x14ac:dyDescent="0.2">
      <c r="A280" s="135"/>
      <c r="F280" s="136"/>
      <c r="G280" s="137"/>
      <c r="H280" s="137"/>
      <c r="I280" s="138"/>
      <c r="J280" s="137"/>
      <c r="K280" s="139"/>
      <c r="L280" s="139"/>
      <c r="M280" s="140"/>
      <c r="N280" s="140"/>
      <c r="O280" s="140"/>
      <c r="P280" s="140"/>
      <c r="Q280" s="140"/>
      <c r="R280" s="141"/>
      <c r="S280" s="142"/>
      <c r="T280" s="142"/>
      <c r="U280" s="143"/>
      <c r="V280" s="143"/>
      <c r="W280" s="144"/>
      <c r="X280" s="145"/>
      <c r="Y280" s="146"/>
    </row>
    <row r="281" spans="1:25" x14ac:dyDescent="0.2">
      <c r="A281" s="135"/>
      <c r="F281" s="136"/>
      <c r="G281" s="137"/>
      <c r="H281" s="137"/>
      <c r="I281" s="138"/>
      <c r="J281" s="137"/>
      <c r="K281" s="139"/>
      <c r="L281" s="139"/>
      <c r="M281" s="140"/>
      <c r="N281" s="140"/>
      <c r="O281" s="140"/>
      <c r="P281" s="140"/>
      <c r="Q281" s="140"/>
      <c r="R281" s="141"/>
      <c r="S281" s="142"/>
      <c r="T281" s="142"/>
      <c r="U281" s="143"/>
      <c r="V281" s="143"/>
      <c r="W281" s="144"/>
      <c r="X281" s="145"/>
      <c r="Y281" s="146"/>
    </row>
    <row r="282" spans="1:25" x14ac:dyDescent="0.2">
      <c r="A282" s="135"/>
      <c r="F282" s="136"/>
      <c r="G282" s="137"/>
      <c r="H282" s="137"/>
      <c r="I282" s="138"/>
      <c r="J282" s="137"/>
      <c r="K282" s="139"/>
      <c r="L282" s="139"/>
      <c r="M282" s="140"/>
      <c r="N282" s="140"/>
      <c r="O282" s="140"/>
      <c r="P282" s="140"/>
      <c r="Q282" s="140"/>
      <c r="R282" s="141"/>
      <c r="S282" s="142"/>
      <c r="T282" s="142"/>
      <c r="U282" s="143"/>
      <c r="V282" s="143"/>
      <c r="W282" s="144"/>
      <c r="X282" s="145"/>
      <c r="Y282" s="146"/>
    </row>
    <row r="283" spans="1:25" x14ac:dyDescent="0.2">
      <c r="A283" s="135"/>
      <c r="F283" s="136"/>
      <c r="G283" s="137"/>
      <c r="H283" s="137"/>
      <c r="I283" s="138"/>
      <c r="J283" s="137"/>
      <c r="K283" s="139"/>
      <c r="L283" s="139"/>
      <c r="M283" s="140"/>
      <c r="N283" s="140"/>
      <c r="O283" s="140"/>
      <c r="P283" s="140"/>
      <c r="Q283" s="140"/>
      <c r="R283" s="141"/>
      <c r="S283" s="142"/>
      <c r="T283" s="142"/>
      <c r="U283" s="143"/>
      <c r="V283" s="143"/>
      <c r="W283" s="144"/>
      <c r="X283" s="145"/>
      <c r="Y283" s="146"/>
    </row>
    <row r="284" spans="1:25" x14ac:dyDescent="0.2">
      <c r="A284" s="135"/>
      <c r="F284" s="136"/>
      <c r="G284" s="137"/>
      <c r="H284" s="137"/>
      <c r="I284" s="138"/>
      <c r="J284" s="137"/>
      <c r="K284" s="139"/>
      <c r="L284" s="139"/>
      <c r="M284" s="140"/>
      <c r="N284" s="140"/>
      <c r="O284" s="140"/>
      <c r="P284" s="140"/>
      <c r="Q284" s="140"/>
      <c r="R284" s="141"/>
      <c r="S284" s="142"/>
      <c r="T284" s="142"/>
      <c r="U284" s="143"/>
      <c r="V284" s="143"/>
      <c r="W284" s="144"/>
      <c r="X284" s="145"/>
      <c r="Y284" s="146"/>
    </row>
    <row r="285" spans="1:25" x14ac:dyDescent="0.2">
      <c r="A285" s="135"/>
      <c r="F285" s="136"/>
      <c r="G285" s="137"/>
      <c r="H285" s="137"/>
      <c r="I285" s="138"/>
      <c r="J285" s="137"/>
      <c r="K285" s="139"/>
      <c r="L285" s="139"/>
      <c r="M285" s="140"/>
      <c r="N285" s="140"/>
      <c r="O285" s="140"/>
      <c r="P285" s="140"/>
      <c r="Q285" s="140"/>
      <c r="R285" s="141"/>
      <c r="S285" s="142"/>
      <c r="T285" s="142"/>
      <c r="U285" s="143"/>
      <c r="V285" s="143"/>
      <c r="W285" s="144"/>
      <c r="X285" s="145"/>
      <c r="Y285" s="146"/>
    </row>
    <row r="286" spans="1:25" x14ac:dyDescent="0.2">
      <c r="A286" s="135"/>
      <c r="F286" s="136"/>
      <c r="G286" s="137"/>
      <c r="H286" s="137"/>
      <c r="I286" s="138"/>
      <c r="J286" s="137"/>
      <c r="K286" s="139"/>
      <c r="L286" s="139"/>
      <c r="M286" s="140"/>
      <c r="N286" s="140"/>
      <c r="O286" s="140"/>
      <c r="P286" s="140"/>
      <c r="Q286" s="140"/>
      <c r="R286" s="141"/>
      <c r="S286" s="142"/>
      <c r="T286" s="142"/>
      <c r="U286" s="143"/>
      <c r="V286" s="143"/>
      <c r="W286" s="144"/>
      <c r="X286" s="145"/>
      <c r="Y286" s="146"/>
    </row>
    <row r="287" spans="1:25" x14ac:dyDescent="0.2">
      <c r="A287" s="135"/>
      <c r="F287" s="136"/>
      <c r="G287" s="137"/>
      <c r="H287" s="137"/>
      <c r="I287" s="138"/>
      <c r="J287" s="137"/>
      <c r="K287" s="139"/>
      <c r="L287" s="139"/>
      <c r="M287" s="140"/>
      <c r="N287" s="140"/>
      <c r="O287" s="140"/>
      <c r="P287" s="140"/>
      <c r="Q287" s="140"/>
      <c r="R287" s="141"/>
      <c r="S287" s="142"/>
      <c r="T287" s="142"/>
      <c r="U287" s="143"/>
      <c r="V287" s="143"/>
      <c r="W287" s="144"/>
      <c r="X287" s="145"/>
      <c r="Y287" s="146"/>
    </row>
    <row r="288" spans="1:25" x14ac:dyDescent="0.2">
      <c r="A288" s="135"/>
      <c r="F288" s="136"/>
      <c r="G288" s="137"/>
      <c r="H288" s="137"/>
      <c r="I288" s="138"/>
      <c r="J288" s="137"/>
      <c r="K288" s="139"/>
      <c r="L288" s="139"/>
      <c r="M288" s="140"/>
      <c r="N288" s="140"/>
      <c r="O288" s="140"/>
      <c r="P288" s="140"/>
      <c r="Q288" s="140"/>
      <c r="R288" s="141"/>
      <c r="S288" s="142"/>
      <c r="T288" s="142"/>
      <c r="U288" s="143"/>
      <c r="V288" s="143"/>
      <c r="W288" s="144"/>
      <c r="X288" s="145"/>
      <c r="Y288" s="146"/>
    </row>
    <row r="289" spans="1:25" x14ac:dyDescent="0.2">
      <c r="A289" s="135"/>
      <c r="F289" s="136"/>
      <c r="G289" s="137"/>
      <c r="H289" s="137"/>
      <c r="I289" s="138"/>
      <c r="J289" s="137"/>
      <c r="K289" s="139"/>
      <c r="L289" s="139"/>
      <c r="M289" s="140"/>
      <c r="N289" s="140"/>
      <c r="O289" s="140"/>
      <c r="P289" s="140"/>
      <c r="Q289" s="140"/>
      <c r="R289" s="141"/>
      <c r="S289" s="142"/>
      <c r="T289" s="142"/>
      <c r="U289" s="143"/>
      <c r="V289" s="143"/>
      <c r="W289" s="144"/>
      <c r="X289" s="145"/>
      <c r="Y289" s="146"/>
    </row>
    <row r="290" spans="1:25" x14ac:dyDescent="0.2">
      <c r="A290" s="135"/>
      <c r="F290" s="136"/>
      <c r="G290" s="137"/>
      <c r="H290" s="137"/>
      <c r="I290" s="138"/>
      <c r="J290" s="137"/>
      <c r="K290" s="139"/>
      <c r="L290" s="139"/>
      <c r="M290" s="140"/>
      <c r="N290" s="140"/>
      <c r="O290" s="140"/>
      <c r="P290" s="140"/>
      <c r="Q290" s="140"/>
      <c r="R290" s="141"/>
      <c r="S290" s="142"/>
      <c r="T290" s="142"/>
      <c r="U290" s="143"/>
      <c r="V290" s="143"/>
      <c r="W290" s="144"/>
      <c r="X290" s="145"/>
      <c r="Y290" s="146"/>
    </row>
    <row r="291" spans="1:25" x14ac:dyDescent="0.2">
      <c r="A291" s="135"/>
      <c r="F291" s="136"/>
      <c r="G291" s="137"/>
      <c r="H291" s="137"/>
      <c r="I291" s="138"/>
      <c r="J291" s="137"/>
      <c r="K291" s="139"/>
      <c r="L291" s="139"/>
      <c r="M291" s="140"/>
      <c r="N291" s="140"/>
      <c r="O291" s="140"/>
      <c r="P291" s="140"/>
      <c r="Q291" s="140"/>
      <c r="R291" s="141"/>
      <c r="S291" s="142"/>
      <c r="T291" s="142"/>
      <c r="U291" s="143"/>
      <c r="V291" s="143"/>
      <c r="W291" s="144"/>
      <c r="X291" s="145"/>
      <c r="Y291" s="146"/>
    </row>
    <row r="292" spans="1:25" x14ac:dyDescent="0.2">
      <c r="A292" s="135"/>
      <c r="F292" s="136"/>
      <c r="G292" s="137"/>
      <c r="H292" s="137"/>
      <c r="I292" s="138"/>
      <c r="J292" s="137"/>
      <c r="K292" s="139"/>
      <c r="L292" s="139"/>
      <c r="M292" s="140"/>
      <c r="N292" s="140"/>
      <c r="O292" s="140"/>
      <c r="P292" s="140"/>
      <c r="Q292" s="140"/>
      <c r="R292" s="141"/>
      <c r="S292" s="142"/>
      <c r="T292" s="142"/>
      <c r="U292" s="143"/>
      <c r="V292" s="143"/>
      <c r="W292" s="144"/>
      <c r="X292" s="145"/>
      <c r="Y292" s="146"/>
    </row>
    <row r="293" spans="1:25" x14ac:dyDescent="0.2">
      <c r="A293" s="135"/>
      <c r="F293" s="136"/>
      <c r="G293" s="137"/>
      <c r="H293" s="137"/>
      <c r="I293" s="138"/>
      <c r="J293" s="137"/>
      <c r="K293" s="139"/>
      <c r="L293" s="139"/>
      <c r="M293" s="140"/>
      <c r="N293" s="140"/>
      <c r="O293" s="140"/>
      <c r="P293" s="140"/>
      <c r="Q293" s="140"/>
      <c r="R293" s="141"/>
      <c r="S293" s="142"/>
      <c r="T293" s="142"/>
      <c r="U293" s="143"/>
      <c r="V293" s="143"/>
      <c r="W293" s="144"/>
      <c r="X293" s="145"/>
      <c r="Y293" s="146"/>
    </row>
    <row r="294" spans="1:25" x14ac:dyDescent="0.2">
      <c r="A294" s="135"/>
      <c r="F294" s="136"/>
      <c r="G294" s="137"/>
      <c r="H294" s="137"/>
      <c r="I294" s="138"/>
      <c r="J294" s="137"/>
      <c r="K294" s="139"/>
      <c r="L294" s="139"/>
      <c r="M294" s="140"/>
      <c r="N294" s="140"/>
      <c r="O294" s="140"/>
      <c r="P294" s="140"/>
      <c r="Q294" s="140"/>
      <c r="R294" s="141"/>
      <c r="S294" s="142"/>
      <c r="T294" s="142"/>
      <c r="U294" s="143"/>
      <c r="V294" s="143"/>
      <c r="W294" s="144"/>
      <c r="X294" s="145"/>
      <c r="Y294" s="146"/>
    </row>
    <row r="295" spans="1:25" x14ac:dyDescent="0.2">
      <c r="A295" s="135"/>
      <c r="F295" s="136"/>
      <c r="G295" s="137"/>
      <c r="H295" s="137"/>
      <c r="I295" s="138"/>
      <c r="J295" s="137"/>
      <c r="K295" s="139"/>
      <c r="L295" s="139"/>
      <c r="M295" s="140"/>
      <c r="N295" s="140"/>
      <c r="O295" s="140"/>
      <c r="P295" s="140"/>
      <c r="Q295" s="140"/>
      <c r="R295" s="141"/>
      <c r="S295" s="142"/>
      <c r="T295" s="142"/>
      <c r="U295" s="143"/>
      <c r="V295" s="143"/>
      <c r="W295" s="144"/>
      <c r="X295" s="145"/>
      <c r="Y295" s="146"/>
    </row>
    <row r="296" spans="1:25" x14ac:dyDescent="0.2">
      <c r="A296" s="135"/>
      <c r="F296" s="136"/>
      <c r="G296" s="137"/>
      <c r="H296" s="137"/>
      <c r="I296" s="138"/>
      <c r="J296" s="137"/>
      <c r="K296" s="139"/>
      <c r="L296" s="139"/>
      <c r="M296" s="140"/>
      <c r="N296" s="140"/>
      <c r="O296" s="140"/>
      <c r="P296" s="140"/>
      <c r="Q296" s="140"/>
      <c r="R296" s="141"/>
      <c r="S296" s="142"/>
      <c r="T296" s="142"/>
      <c r="U296" s="143"/>
      <c r="V296" s="143"/>
      <c r="W296" s="144"/>
      <c r="X296" s="145"/>
      <c r="Y296" s="146"/>
    </row>
    <row r="297" spans="1:25" x14ac:dyDescent="0.2">
      <c r="A297" s="135"/>
      <c r="F297" s="136"/>
      <c r="G297" s="137"/>
      <c r="H297" s="137"/>
      <c r="I297" s="138"/>
      <c r="J297" s="137"/>
      <c r="K297" s="139"/>
      <c r="L297" s="139"/>
      <c r="M297" s="140"/>
      <c r="N297" s="140"/>
      <c r="O297" s="140"/>
      <c r="P297" s="140"/>
      <c r="Q297" s="140"/>
      <c r="R297" s="141"/>
      <c r="S297" s="142"/>
      <c r="T297" s="142"/>
      <c r="U297" s="143"/>
      <c r="V297" s="143"/>
      <c r="W297" s="144"/>
      <c r="X297" s="145"/>
      <c r="Y297" s="146"/>
    </row>
    <row r="298" spans="1:25" x14ac:dyDescent="0.2">
      <c r="A298" s="135"/>
      <c r="F298" s="136"/>
      <c r="G298" s="137"/>
      <c r="H298" s="137"/>
      <c r="I298" s="138"/>
      <c r="J298" s="137"/>
      <c r="K298" s="139"/>
      <c r="L298" s="139"/>
      <c r="M298" s="140"/>
      <c r="N298" s="140"/>
      <c r="O298" s="140"/>
      <c r="P298" s="140"/>
      <c r="Q298" s="140"/>
      <c r="R298" s="141"/>
      <c r="S298" s="142"/>
      <c r="T298" s="142"/>
      <c r="U298" s="143"/>
      <c r="V298" s="143"/>
      <c r="W298" s="144"/>
      <c r="X298" s="145"/>
      <c r="Y298" s="146"/>
    </row>
    <row r="299" spans="1:25" x14ac:dyDescent="0.2">
      <c r="A299" s="135"/>
      <c r="F299" s="136"/>
      <c r="G299" s="137"/>
      <c r="H299" s="137"/>
      <c r="I299" s="138"/>
      <c r="J299" s="137"/>
      <c r="K299" s="139"/>
      <c r="L299" s="139"/>
      <c r="M299" s="140"/>
      <c r="N299" s="140"/>
      <c r="O299" s="140"/>
      <c r="P299" s="140"/>
      <c r="Q299" s="140"/>
      <c r="R299" s="141"/>
      <c r="S299" s="142"/>
      <c r="T299" s="142"/>
      <c r="U299" s="143"/>
      <c r="V299" s="143"/>
      <c r="W299" s="144"/>
      <c r="X299" s="145"/>
      <c r="Y299" s="146"/>
    </row>
    <row r="300" spans="1:25" x14ac:dyDescent="0.2">
      <c r="A300" s="135"/>
      <c r="F300" s="136"/>
      <c r="G300" s="137"/>
      <c r="H300" s="137"/>
      <c r="I300" s="138"/>
      <c r="J300" s="137"/>
      <c r="K300" s="139"/>
      <c r="L300" s="139"/>
      <c r="M300" s="140"/>
      <c r="N300" s="140"/>
      <c r="O300" s="140"/>
      <c r="P300" s="140"/>
      <c r="Q300" s="140"/>
      <c r="R300" s="141"/>
      <c r="S300" s="142"/>
      <c r="T300" s="142"/>
      <c r="U300" s="143"/>
      <c r="V300" s="143"/>
      <c r="W300" s="144"/>
      <c r="X300" s="145"/>
      <c r="Y300" s="146"/>
    </row>
    <row r="301" spans="1:25" x14ac:dyDescent="0.2">
      <c r="A301" s="135"/>
      <c r="F301" s="136"/>
      <c r="G301" s="137"/>
      <c r="H301" s="137"/>
      <c r="I301" s="138"/>
      <c r="J301" s="137"/>
      <c r="K301" s="139"/>
      <c r="L301" s="139"/>
      <c r="M301" s="140"/>
      <c r="N301" s="140"/>
      <c r="O301" s="140"/>
      <c r="P301" s="140"/>
      <c r="Q301" s="140"/>
      <c r="R301" s="141"/>
      <c r="S301" s="142"/>
      <c r="T301" s="142"/>
      <c r="U301" s="143"/>
      <c r="V301" s="143"/>
      <c r="W301" s="144"/>
      <c r="X301" s="145"/>
      <c r="Y301" s="146"/>
    </row>
    <row r="302" spans="1:25" x14ac:dyDescent="0.2">
      <c r="A302" s="135"/>
      <c r="F302" s="136"/>
      <c r="G302" s="137"/>
      <c r="H302" s="137"/>
      <c r="I302" s="138"/>
      <c r="J302" s="137"/>
      <c r="K302" s="139"/>
      <c r="L302" s="139"/>
      <c r="M302" s="140"/>
      <c r="N302" s="140"/>
      <c r="O302" s="140"/>
      <c r="P302" s="140"/>
      <c r="Q302" s="140"/>
      <c r="R302" s="141"/>
      <c r="S302" s="142"/>
      <c r="T302" s="142"/>
      <c r="U302" s="143"/>
      <c r="V302" s="143"/>
      <c r="W302" s="144"/>
      <c r="X302" s="145"/>
      <c r="Y302" s="146"/>
    </row>
    <row r="303" spans="1:25" x14ac:dyDescent="0.2">
      <c r="A303" s="135"/>
      <c r="F303" s="136"/>
      <c r="G303" s="137"/>
      <c r="H303" s="137"/>
      <c r="I303" s="138"/>
      <c r="J303" s="137"/>
      <c r="K303" s="139"/>
      <c r="L303" s="139"/>
      <c r="M303" s="140"/>
      <c r="N303" s="140"/>
      <c r="O303" s="140"/>
      <c r="P303" s="140"/>
      <c r="Q303" s="140"/>
      <c r="R303" s="141"/>
      <c r="S303" s="142"/>
      <c r="T303" s="142"/>
      <c r="U303" s="143"/>
      <c r="V303" s="143"/>
      <c r="W303" s="144"/>
      <c r="X303" s="145"/>
      <c r="Y303" s="146"/>
    </row>
    <row r="304" spans="1:25" x14ac:dyDescent="0.2">
      <c r="A304" s="135"/>
      <c r="F304" s="136"/>
      <c r="G304" s="137"/>
      <c r="H304" s="137"/>
      <c r="I304" s="138"/>
      <c r="J304" s="137"/>
      <c r="K304" s="139"/>
      <c r="L304" s="139"/>
      <c r="M304" s="140"/>
      <c r="N304" s="140"/>
      <c r="O304" s="140"/>
      <c r="P304" s="140"/>
      <c r="Q304" s="140"/>
      <c r="R304" s="141"/>
      <c r="S304" s="142"/>
      <c r="T304" s="142"/>
      <c r="U304" s="143"/>
      <c r="V304" s="143"/>
      <c r="W304" s="144"/>
      <c r="X304" s="145"/>
      <c r="Y304" s="146"/>
    </row>
    <row r="305" spans="1:25" x14ac:dyDescent="0.2">
      <c r="A305" s="135"/>
      <c r="F305" s="136"/>
      <c r="G305" s="137"/>
      <c r="H305" s="137"/>
      <c r="I305" s="138"/>
      <c r="J305" s="137"/>
      <c r="K305" s="139"/>
      <c r="L305" s="139"/>
      <c r="M305" s="140"/>
      <c r="N305" s="140"/>
      <c r="O305" s="140"/>
      <c r="P305" s="140"/>
      <c r="Q305" s="140"/>
      <c r="R305" s="141"/>
      <c r="S305" s="142"/>
      <c r="T305" s="142"/>
      <c r="U305" s="143"/>
      <c r="V305" s="143"/>
      <c r="W305" s="144"/>
      <c r="X305" s="145"/>
      <c r="Y305" s="146"/>
    </row>
    <row r="306" spans="1:25" x14ac:dyDescent="0.2">
      <c r="A306" s="135"/>
      <c r="F306" s="136"/>
      <c r="G306" s="137"/>
      <c r="H306" s="137"/>
      <c r="I306" s="138"/>
      <c r="J306" s="137"/>
      <c r="K306" s="139"/>
      <c r="L306" s="139"/>
      <c r="M306" s="140"/>
      <c r="N306" s="140"/>
      <c r="O306" s="140"/>
      <c r="P306" s="140"/>
      <c r="Q306" s="140"/>
      <c r="R306" s="141"/>
      <c r="S306" s="142"/>
      <c r="T306" s="142"/>
      <c r="U306" s="143"/>
      <c r="V306" s="143"/>
      <c r="W306" s="144"/>
      <c r="X306" s="145"/>
      <c r="Y306" s="146"/>
    </row>
    <row r="307" spans="1:25" x14ac:dyDescent="0.2">
      <c r="A307" s="135"/>
      <c r="F307" s="136"/>
      <c r="G307" s="137"/>
      <c r="H307" s="137"/>
      <c r="I307" s="138"/>
      <c r="J307" s="137"/>
      <c r="K307" s="139"/>
      <c r="L307" s="139"/>
      <c r="M307" s="140"/>
      <c r="N307" s="140"/>
      <c r="O307" s="140"/>
      <c r="P307" s="140"/>
      <c r="Q307" s="140"/>
      <c r="R307" s="141"/>
      <c r="S307" s="142"/>
      <c r="T307" s="142"/>
      <c r="U307" s="143"/>
      <c r="V307" s="143"/>
      <c r="W307" s="144"/>
      <c r="X307" s="145"/>
      <c r="Y307" s="146"/>
    </row>
    <row r="308" spans="1:25" x14ac:dyDescent="0.2">
      <c r="A308" s="135"/>
      <c r="F308" s="136"/>
      <c r="G308" s="137"/>
      <c r="H308" s="137"/>
      <c r="I308" s="138"/>
      <c r="J308" s="137"/>
      <c r="K308" s="139"/>
      <c r="L308" s="139"/>
      <c r="M308" s="140"/>
      <c r="N308" s="140"/>
      <c r="O308" s="140"/>
      <c r="P308" s="140"/>
      <c r="Q308" s="140"/>
      <c r="R308" s="141"/>
      <c r="S308" s="142"/>
      <c r="T308" s="142"/>
      <c r="U308" s="143"/>
      <c r="V308" s="143"/>
      <c r="W308" s="144"/>
      <c r="X308" s="145"/>
      <c r="Y308" s="146"/>
    </row>
    <row r="309" spans="1:25" x14ac:dyDescent="0.2">
      <c r="A309" s="135"/>
      <c r="F309" s="136"/>
      <c r="G309" s="137"/>
      <c r="H309" s="137"/>
      <c r="I309" s="138"/>
      <c r="J309" s="137"/>
      <c r="K309" s="139"/>
      <c r="L309" s="139"/>
      <c r="M309" s="140"/>
      <c r="N309" s="140"/>
      <c r="O309" s="140"/>
      <c r="P309" s="140"/>
      <c r="Q309" s="140"/>
      <c r="R309" s="141"/>
      <c r="S309" s="142"/>
      <c r="T309" s="142"/>
      <c r="U309" s="143"/>
      <c r="V309" s="143"/>
      <c r="W309" s="144"/>
      <c r="X309" s="145"/>
      <c r="Y309" s="146"/>
    </row>
    <row r="310" spans="1:25" x14ac:dyDescent="0.2">
      <c r="A310" s="135"/>
      <c r="F310" s="136"/>
      <c r="G310" s="137"/>
      <c r="H310" s="137"/>
      <c r="I310" s="138"/>
      <c r="J310" s="137"/>
      <c r="K310" s="139"/>
      <c r="L310" s="139"/>
      <c r="M310" s="140"/>
      <c r="N310" s="140"/>
      <c r="O310" s="140"/>
      <c r="P310" s="140"/>
      <c r="Q310" s="140"/>
      <c r="R310" s="141"/>
      <c r="S310" s="142"/>
      <c r="T310" s="142"/>
      <c r="U310" s="143"/>
      <c r="V310" s="143"/>
      <c r="W310" s="144"/>
      <c r="X310" s="145"/>
      <c r="Y310" s="146"/>
    </row>
    <row r="311" spans="1:25" x14ac:dyDescent="0.2">
      <c r="A311" s="135"/>
      <c r="F311" s="136"/>
      <c r="G311" s="137"/>
      <c r="H311" s="137"/>
      <c r="I311" s="138"/>
      <c r="J311" s="137"/>
      <c r="K311" s="139"/>
      <c r="L311" s="139"/>
      <c r="M311" s="140"/>
      <c r="N311" s="140"/>
      <c r="O311" s="140"/>
      <c r="P311" s="140"/>
      <c r="Q311" s="140"/>
      <c r="R311" s="141"/>
      <c r="S311" s="142"/>
      <c r="T311" s="142"/>
      <c r="U311" s="143"/>
      <c r="V311" s="143"/>
      <c r="W311" s="144"/>
      <c r="X311" s="145"/>
      <c r="Y311" s="146"/>
    </row>
    <row r="312" spans="1:25" x14ac:dyDescent="0.2">
      <c r="A312" s="135"/>
      <c r="F312" s="136"/>
      <c r="G312" s="137"/>
      <c r="H312" s="137"/>
      <c r="I312" s="138"/>
      <c r="J312" s="137"/>
      <c r="K312" s="139"/>
      <c r="L312" s="139"/>
      <c r="M312" s="140"/>
      <c r="N312" s="140"/>
      <c r="O312" s="140"/>
      <c r="P312" s="140"/>
      <c r="Q312" s="140"/>
      <c r="R312" s="141"/>
      <c r="S312" s="142"/>
      <c r="T312" s="142"/>
      <c r="U312" s="143"/>
      <c r="V312" s="143"/>
      <c r="W312" s="144"/>
      <c r="X312" s="145"/>
      <c r="Y312" s="146"/>
    </row>
    <row r="313" spans="1:25" x14ac:dyDescent="0.2">
      <c r="A313" s="135"/>
      <c r="F313" s="136"/>
      <c r="G313" s="137"/>
      <c r="H313" s="137"/>
      <c r="I313" s="138"/>
      <c r="J313" s="137"/>
      <c r="K313" s="139"/>
      <c r="L313" s="139"/>
      <c r="M313" s="140"/>
      <c r="N313" s="140"/>
      <c r="O313" s="140"/>
      <c r="P313" s="140"/>
      <c r="Q313" s="140"/>
      <c r="R313" s="141"/>
      <c r="S313" s="142"/>
      <c r="T313" s="142"/>
      <c r="U313" s="143"/>
      <c r="V313" s="143"/>
      <c r="W313" s="144"/>
      <c r="X313" s="145"/>
      <c r="Y313" s="146"/>
    </row>
    <row r="314" spans="1:25" x14ac:dyDescent="0.2">
      <c r="A314" s="135"/>
      <c r="F314" s="136"/>
      <c r="G314" s="137"/>
      <c r="H314" s="137"/>
      <c r="I314" s="138"/>
      <c r="J314" s="137"/>
      <c r="K314" s="139"/>
      <c r="L314" s="139"/>
      <c r="M314" s="140"/>
      <c r="N314" s="140"/>
      <c r="O314" s="140"/>
      <c r="P314" s="140"/>
      <c r="Q314" s="140"/>
      <c r="R314" s="141"/>
      <c r="S314" s="142"/>
      <c r="T314" s="142"/>
      <c r="U314" s="143"/>
      <c r="V314" s="143"/>
      <c r="W314" s="144"/>
      <c r="X314" s="145"/>
      <c r="Y314" s="146"/>
    </row>
    <row r="315" spans="1:25" x14ac:dyDescent="0.2">
      <c r="A315" s="135"/>
      <c r="F315" s="136"/>
      <c r="G315" s="137"/>
      <c r="H315" s="137"/>
      <c r="I315" s="138"/>
      <c r="J315" s="137"/>
      <c r="K315" s="139"/>
      <c r="L315" s="139"/>
      <c r="M315" s="140"/>
      <c r="N315" s="140"/>
      <c r="O315" s="140"/>
      <c r="P315" s="140"/>
      <c r="Q315" s="140"/>
      <c r="R315" s="141"/>
      <c r="S315" s="142"/>
      <c r="T315" s="142"/>
      <c r="U315" s="143"/>
      <c r="V315" s="143"/>
      <c r="W315" s="144"/>
      <c r="X315" s="145"/>
      <c r="Y315" s="146"/>
    </row>
    <row r="316" spans="1:25" x14ac:dyDescent="0.2">
      <c r="A316" s="135"/>
      <c r="F316" s="136"/>
      <c r="G316" s="137"/>
      <c r="H316" s="137"/>
      <c r="I316" s="138"/>
      <c r="J316" s="137"/>
      <c r="K316" s="139"/>
      <c r="L316" s="139"/>
      <c r="M316" s="140"/>
      <c r="N316" s="140"/>
      <c r="O316" s="140"/>
      <c r="P316" s="140"/>
      <c r="Q316" s="140"/>
      <c r="R316" s="141"/>
      <c r="S316" s="142"/>
      <c r="T316" s="142"/>
      <c r="U316" s="143"/>
      <c r="V316" s="143"/>
      <c r="W316" s="144"/>
      <c r="X316" s="145"/>
      <c r="Y316" s="146"/>
    </row>
    <row r="317" spans="1:25" x14ac:dyDescent="0.2">
      <c r="A317" s="135"/>
      <c r="F317" s="136"/>
      <c r="G317" s="137"/>
      <c r="H317" s="137"/>
      <c r="I317" s="138"/>
      <c r="J317" s="137"/>
      <c r="K317" s="139"/>
      <c r="L317" s="139"/>
      <c r="M317" s="140"/>
      <c r="N317" s="140"/>
      <c r="O317" s="140"/>
      <c r="P317" s="140"/>
      <c r="Q317" s="140"/>
      <c r="R317" s="141"/>
      <c r="S317" s="142"/>
      <c r="T317" s="142"/>
      <c r="U317" s="143"/>
      <c r="V317" s="143"/>
      <c r="W317" s="144"/>
      <c r="X317" s="145"/>
      <c r="Y317" s="146"/>
    </row>
    <row r="318" spans="1:25" x14ac:dyDescent="0.2">
      <c r="A318" s="135"/>
      <c r="F318" s="136"/>
      <c r="G318" s="137"/>
      <c r="H318" s="137"/>
      <c r="I318" s="138"/>
      <c r="J318" s="137"/>
      <c r="K318" s="139"/>
      <c r="L318" s="139"/>
      <c r="M318" s="140"/>
      <c r="N318" s="140"/>
      <c r="O318" s="140"/>
      <c r="P318" s="140"/>
      <c r="Q318" s="140"/>
      <c r="R318" s="141"/>
      <c r="S318" s="142"/>
      <c r="T318" s="142"/>
      <c r="U318" s="143"/>
      <c r="V318" s="143"/>
      <c r="W318" s="144"/>
      <c r="X318" s="145"/>
      <c r="Y318" s="146"/>
    </row>
    <row r="319" spans="1:25" x14ac:dyDescent="0.2">
      <c r="A319" s="135"/>
      <c r="F319" s="136"/>
      <c r="G319" s="137"/>
      <c r="H319" s="137"/>
      <c r="I319" s="138"/>
      <c r="J319" s="137"/>
      <c r="K319" s="139"/>
      <c r="L319" s="139"/>
      <c r="M319" s="140"/>
      <c r="N319" s="140"/>
      <c r="O319" s="140"/>
      <c r="P319" s="140"/>
      <c r="Q319" s="140"/>
      <c r="R319" s="141"/>
      <c r="S319" s="142"/>
      <c r="T319" s="142"/>
      <c r="U319" s="143"/>
      <c r="V319" s="143"/>
      <c r="W319" s="144"/>
      <c r="X319" s="145"/>
      <c r="Y319" s="146"/>
    </row>
    <row r="320" spans="1:25" x14ac:dyDescent="0.2">
      <c r="A320" s="135"/>
      <c r="F320" s="136"/>
      <c r="G320" s="137"/>
      <c r="H320" s="137"/>
      <c r="I320" s="138"/>
      <c r="J320" s="137"/>
      <c r="K320" s="139"/>
      <c r="L320" s="139"/>
      <c r="M320" s="140"/>
      <c r="N320" s="140"/>
      <c r="O320" s="140"/>
      <c r="P320" s="140"/>
      <c r="Q320" s="140"/>
      <c r="R320" s="141"/>
      <c r="S320" s="142"/>
      <c r="T320" s="142"/>
      <c r="U320" s="143"/>
      <c r="V320" s="143"/>
      <c r="W320" s="144"/>
      <c r="X320" s="145"/>
      <c r="Y320" s="146"/>
    </row>
    <row r="321" spans="1:25" x14ac:dyDescent="0.2">
      <c r="A321" s="135"/>
      <c r="F321" s="136"/>
      <c r="G321" s="137"/>
      <c r="H321" s="137"/>
      <c r="I321" s="138"/>
      <c r="J321" s="137"/>
      <c r="K321" s="139"/>
      <c r="L321" s="139"/>
      <c r="M321" s="140"/>
      <c r="N321" s="140"/>
      <c r="O321" s="140"/>
      <c r="P321" s="140"/>
      <c r="Q321" s="140"/>
      <c r="R321" s="141"/>
      <c r="S321" s="142"/>
      <c r="T321" s="142"/>
      <c r="U321" s="143"/>
      <c r="V321" s="143"/>
      <c r="W321" s="144"/>
      <c r="X321" s="145"/>
      <c r="Y321" s="146"/>
    </row>
    <row r="322" spans="1:25" x14ac:dyDescent="0.2">
      <c r="A322" s="135"/>
      <c r="F322" s="136"/>
      <c r="G322" s="137"/>
      <c r="H322" s="137"/>
      <c r="I322" s="138"/>
      <c r="J322" s="137"/>
      <c r="K322" s="139"/>
      <c r="L322" s="139"/>
      <c r="M322" s="140"/>
      <c r="N322" s="140"/>
      <c r="O322" s="140"/>
      <c r="P322" s="140"/>
      <c r="Q322" s="140"/>
      <c r="R322" s="141"/>
      <c r="S322" s="142"/>
      <c r="T322" s="142"/>
      <c r="U322" s="143"/>
      <c r="V322" s="143"/>
      <c r="W322" s="144"/>
      <c r="X322" s="145"/>
      <c r="Y322" s="146"/>
    </row>
    <row r="323" spans="1:25" x14ac:dyDescent="0.2">
      <c r="A323" s="135"/>
      <c r="F323" s="136"/>
      <c r="G323" s="137"/>
      <c r="H323" s="137"/>
      <c r="I323" s="138"/>
      <c r="J323" s="137"/>
      <c r="K323" s="139"/>
      <c r="L323" s="139"/>
      <c r="M323" s="140"/>
      <c r="N323" s="140"/>
      <c r="O323" s="140"/>
      <c r="P323" s="140"/>
      <c r="Q323" s="140"/>
      <c r="R323" s="141"/>
      <c r="S323" s="142"/>
      <c r="T323" s="142"/>
      <c r="U323" s="143"/>
      <c r="V323" s="143"/>
      <c r="W323" s="144"/>
      <c r="X323" s="145"/>
      <c r="Y323" s="146"/>
    </row>
    <row r="324" spans="1:25" x14ac:dyDescent="0.2">
      <c r="A324" s="135"/>
      <c r="F324" s="136"/>
      <c r="G324" s="137"/>
      <c r="H324" s="137"/>
      <c r="I324" s="138"/>
      <c r="J324" s="137"/>
      <c r="K324" s="139"/>
      <c r="L324" s="139"/>
      <c r="M324" s="140"/>
      <c r="N324" s="140"/>
      <c r="O324" s="140"/>
      <c r="P324" s="140"/>
      <c r="Q324" s="140"/>
      <c r="R324" s="141"/>
      <c r="S324" s="142"/>
      <c r="T324" s="142"/>
      <c r="U324" s="143"/>
      <c r="V324" s="143"/>
      <c r="W324" s="144"/>
      <c r="X324" s="145"/>
      <c r="Y324" s="146"/>
    </row>
    <row r="325" spans="1:25" x14ac:dyDescent="0.2">
      <c r="A325" s="135"/>
      <c r="F325" s="136"/>
      <c r="G325" s="137"/>
      <c r="H325" s="137"/>
      <c r="I325" s="138"/>
      <c r="J325" s="137"/>
      <c r="K325" s="139"/>
      <c r="L325" s="139"/>
      <c r="M325" s="140"/>
      <c r="N325" s="140"/>
      <c r="O325" s="140"/>
      <c r="P325" s="140"/>
      <c r="Q325" s="140"/>
      <c r="R325" s="141"/>
      <c r="S325" s="142"/>
      <c r="T325" s="142"/>
      <c r="U325" s="143"/>
      <c r="V325" s="143"/>
      <c r="W325" s="144"/>
      <c r="X325" s="145"/>
      <c r="Y325" s="146"/>
    </row>
    <row r="326" spans="1:25" x14ac:dyDescent="0.2">
      <c r="A326" s="135"/>
      <c r="F326" s="136"/>
      <c r="G326" s="137"/>
      <c r="H326" s="137"/>
      <c r="I326" s="138"/>
      <c r="J326" s="137"/>
      <c r="K326" s="139"/>
      <c r="L326" s="139"/>
      <c r="M326" s="140"/>
      <c r="N326" s="140"/>
      <c r="O326" s="140"/>
      <c r="P326" s="140"/>
      <c r="Q326" s="140"/>
      <c r="R326" s="141"/>
      <c r="S326" s="142"/>
      <c r="T326" s="142"/>
      <c r="U326" s="143"/>
      <c r="V326" s="143"/>
      <c r="W326" s="144"/>
      <c r="X326" s="145"/>
      <c r="Y326" s="146"/>
    </row>
    <row r="327" spans="1:25" x14ac:dyDescent="0.2">
      <c r="A327" s="135"/>
      <c r="F327" s="136"/>
      <c r="G327" s="137"/>
      <c r="H327" s="137"/>
      <c r="I327" s="138"/>
      <c r="J327" s="137"/>
      <c r="K327" s="139"/>
      <c r="L327" s="139"/>
      <c r="M327" s="140"/>
      <c r="N327" s="140"/>
      <c r="O327" s="140"/>
      <c r="P327" s="140"/>
      <c r="Q327" s="140"/>
      <c r="R327" s="141"/>
      <c r="S327" s="142"/>
      <c r="T327" s="142"/>
      <c r="U327" s="143"/>
      <c r="V327" s="143"/>
      <c r="W327" s="144"/>
      <c r="X327" s="145"/>
      <c r="Y327" s="146"/>
    </row>
    <row r="328" spans="1:25" x14ac:dyDescent="0.2">
      <c r="A328" s="135"/>
      <c r="F328" s="136"/>
      <c r="G328" s="137"/>
      <c r="H328" s="137"/>
      <c r="I328" s="138"/>
      <c r="J328" s="137"/>
      <c r="K328" s="139"/>
      <c r="L328" s="139"/>
      <c r="M328" s="140"/>
      <c r="N328" s="140"/>
      <c r="O328" s="140"/>
      <c r="P328" s="140"/>
      <c r="Q328" s="140"/>
      <c r="R328" s="141"/>
      <c r="S328" s="142"/>
      <c r="T328" s="142"/>
      <c r="U328" s="143"/>
      <c r="V328" s="143"/>
      <c r="W328" s="144"/>
      <c r="X328" s="145"/>
      <c r="Y328" s="146"/>
    </row>
    <row r="329" spans="1:25" x14ac:dyDescent="0.2">
      <c r="A329" s="135"/>
      <c r="F329" s="136"/>
      <c r="G329" s="137"/>
      <c r="H329" s="137"/>
      <c r="I329" s="138"/>
      <c r="J329" s="137"/>
      <c r="K329" s="139"/>
      <c r="L329" s="139"/>
      <c r="M329" s="140"/>
      <c r="N329" s="140"/>
      <c r="O329" s="140"/>
      <c r="P329" s="140"/>
      <c r="Q329" s="140"/>
      <c r="R329" s="141"/>
      <c r="S329" s="142"/>
      <c r="T329" s="142"/>
      <c r="U329" s="143"/>
      <c r="V329" s="143"/>
      <c r="W329" s="144"/>
      <c r="X329" s="145"/>
      <c r="Y329" s="146"/>
    </row>
    <row r="330" spans="1:25" x14ac:dyDescent="0.2">
      <c r="A330" s="135"/>
      <c r="F330" s="136"/>
      <c r="G330" s="137"/>
      <c r="H330" s="137"/>
      <c r="I330" s="138"/>
      <c r="J330" s="137"/>
      <c r="K330" s="139"/>
      <c r="L330" s="139"/>
      <c r="M330" s="140"/>
      <c r="N330" s="140"/>
      <c r="O330" s="140"/>
      <c r="P330" s="140"/>
      <c r="Q330" s="140"/>
      <c r="R330" s="141"/>
      <c r="S330" s="142"/>
      <c r="T330" s="142"/>
      <c r="U330" s="143"/>
      <c r="V330" s="143"/>
      <c r="W330" s="144"/>
      <c r="X330" s="145"/>
      <c r="Y330" s="146"/>
    </row>
    <row r="331" spans="1:25" x14ac:dyDescent="0.2">
      <c r="A331" s="135"/>
      <c r="F331" s="136"/>
      <c r="G331" s="137"/>
      <c r="H331" s="137"/>
      <c r="I331" s="138"/>
      <c r="J331" s="137"/>
      <c r="K331" s="139"/>
      <c r="L331" s="139"/>
      <c r="M331" s="140"/>
      <c r="N331" s="140"/>
      <c r="O331" s="140"/>
      <c r="P331" s="140"/>
      <c r="Q331" s="140"/>
      <c r="R331" s="141"/>
      <c r="S331" s="142"/>
      <c r="T331" s="142"/>
      <c r="U331" s="143"/>
      <c r="V331" s="143"/>
      <c r="W331" s="144"/>
      <c r="X331" s="145"/>
      <c r="Y331" s="146"/>
    </row>
    <row r="332" spans="1:25" x14ac:dyDescent="0.2">
      <c r="A332" s="135"/>
      <c r="F332" s="136"/>
      <c r="G332" s="137"/>
      <c r="H332" s="137"/>
      <c r="I332" s="138"/>
      <c r="J332" s="137"/>
      <c r="K332" s="139"/>
      <c r="L332" s="139"/>
      <c r="M332" s="140"/>
      <c r="N332" s="140"/>
      <c r="O332" s="140"/>
      <c r="P332" s="140"/>
      <c r="Q332" s="140"/>
      <c r="R332" s="141"/>
      <c r="S332" s="142"/>
      <c r="T332" s="142"/>
      <c r="U332" s="143"/>
      <c r="V332" s="143"/>
      <c r="W332" s="144"/>
      <c r="X332" s="145"/>
      <c r="Y332" s="146"/>
    </row>
    <row r="333" spans="1:25" x14ac:dyDescent="0.2">
      <c r="A333" s="135"/>
      <c r="F333" s="136"/>
      <c r="G333" s="137"/>
      <c r="H333" s="137"/>
      <c r="I333" s="138"/>
      <c r="J333" s="137"/>
      <c r="K333" s="139"/>
      <c r="L333" s="139"/>
      <c r="M333" s="140"/>
      <c r="N333" s="140"/>
      <c r="O333" s="140"/>
      <c r="P333" s="140"/>
      <c r="Q333" s="140"/>
      <c r="R333" s="141"/>
      <c r="S333" s="142"/>
      <c r="T333" s="142"/>
      <c r="U333" s="143"/>
      <c r="V333" s="143"/>
      <c r="W333" s="144"/>
      <c r="X333" s="145"/>
      <c r="Y333" s="146"/>
    </row>
    <row r="334" spans="1:25" x14ac:dyDescent="0.2">
      <c r="A334" s="135"/>
      <c r="F334" s="136"/>
      <c r="G334" s="137"/>
      <c r="H334" s="137"/>
      <c r="I334" s="138"/>
      <c r="J334" s="137"/>
      <c r="K334" s="139"/>
      <c r="L334" s="139"/>
      <c r="M334" s="140"/>
      <c r="N334" s="140"/>
      <c r="O334" s="140"/>
      <c r="P334" s="140"/>
      <c r="Q334" s="140"/>
      <c r="R334" s="141"/>
      <c r="S334" s="142"/>
      <c r="T334" s="142"/>
      <c r="U334" s="143"/>
      <c r="V334" s="143"/>
      <c r="W334" s="144"/>
      <c r="X334" s="145"/>
      <c r="Y334" s="146"/>
    </row>
    <row r="335" spans="1:25" x14ac:dyDescent="0.2">
      <c r="A335" s="135"/>
      <c r="F335" s="136"/>
      <c r="G335" s="137"/>
      <c r="H335" s="137"/>
      <c r="I335" s="138"/>
      <c r="J335" s="137"/>
      <c r="K335" s="139"/>
      <c r="L335" s="139"/>
      <c r="M335" s="140"/>
      <c r="N335" s="140"/>
      <c r="O335" s="140"/>
      <c r="P335" s="140"/>
      <c r="Q335" s="140"/>
      <c r="R335" s="141"/>
      <c r="S335" s="142"/>
      <c r="T335" s="142"/>
      <c r="U335" s="143"/>
      <c r="V335" s="143"/>
      <c r="W335" s="144"/>
      <c r="X335" s="145"/>
      <c r="Y335" s="146"/>
    </row>
    <row r="336" spans="1:25" x14ac:dyDescent="0.2">
      <c r="A336" s="135"/>
      <c r="F336" s="136"/>
      <c r="G336" s="137"/>
      <c r="H336" s="137"/>
      <c r="I336" s="138"/>
      <c r="J336" s="137"/>
      <c r="K336" s="139"/>
      <c r="L336" s="139"/>
      <c r="M336" s="140"/>
      <c r="N336" s="140"/>
      <c r="O336" s="140"/>
      <c r="P336" s="140"/>
      <c r="Q336" s="140"/>
      <c r="R336" s="141"/>
      <c r="S336" s="142"/>
      <c r="T336" s="142"/>
      <c r="U336" s="143"/>
      <c r="V336" s="143"/>
      <c r="W336" s="144"/>
      <c r="X336" s="145"/>
      <c r="Y336" s="146"/>
    </row>
    <row r="337" spans="1:25" x14ac:dyDescent="0.2">
      <c r="A337" s="135"/>
      <c r="F337" s="136"/>
      <c r="G337" s="137"/>
      <c r="H337" s="137"/>
      <c r="I337" s="138"/>
      <c r="J337" s="137"/>
      <c r="K337" s="139"/>
      <c r="L337" s="139"/>
      <c r="M337" s="140"/>
      <c r="N337" s="140"/>
      <c r="O337" s="140"/>
      <c r="P337" s="140"/>
      <c r="Q337" s="140"/>
      <c r="R337" s="141"/>
      <c r="S337" s="142"/>
      <c r="T337" s="142"/>
      <c r="U337" s="143"/>
      <c r="V337" s="143"/>
      <c r="W337" s="144"/>
      <c r="X337" s="145"/>
      <c r="Y337" s="146"/>
    </row>
    <row r="338" spans="1:25" x14ac:dyDescent="0.2">
      <c r="A338" s="135"/>
      <c r="F338" s="136"/>
      <c r="G338" s="137"/>
      <c r="H338" s="137"/>
      <c r="I338" s="138"/>
      <c r="J338" s="137"/>
      <c r="K338" s="139"/>
      <c r="L338" s="139"/>
      <c r="M338" s="140"/>
      <c r="N338" s="140"/>
      <c r="O338" s="140"/>
      <c r="P338" s="140"/>
      <c r="Q338" s="140"/>
      <c r="R338" s="141"/>
      <c r="S338" s="142"/>
      <c r="T338" s="142"/>
      <c r="U338" s="143"/>
      <c r="V338" s="143"/>
      <c r="W338" s="144"/>
      <c r="X338" s="145"/>
      <c r="Y338" s="146"/>
    </row>
    <row r="339" spans="1:25" x14ac:dyDescent="0.2">
      <c r="A339" s="135"/>
      <c r="F339" s="136"/>
      <c r="G339" s="137"/>
      <c r="H339" s="137"/>
      <c r="I339" s="138"/>
      <c r="J339" s="137"/>
      <c r="K339" s="139"/>
      <c r="L339" s="139"/>
      <c r="M339" s="140"/>
      <c r="N339" s="140"/>
      <c r="O339" s="140"/>
      <c r="P339" s="140"/>
      <c r="Q339" s="140"/>
      <c r="R339" s="141"/>
      <c r="S339" s="142"/>
      <c r="T339" s="142"/>
      <c r="U339" s="143"/>
      <c r="V339" s="143"/>
      <c r="W339" s="144"/>
      <c r="X339" s="145"/>
      <c r="Y339" s="146"/>
    </row>
    <row r="340" spans="1:25" x14ac:dyDescent="0.2">
      <c r="A340" s="135"/>
      <c r="F340" s="136"/>
      <c r="G340" s="137"/>
      <c r="H340" s="137"/>
      <c r="I340" s="138"/>
      <c r="J340" s="137"/>
      <c r="K340" s="139"/>
      <c r="L340" s="139"/>
      <c r="M340" s="140"/>
      <c r="N340" s="140"/>
      <c r="O340" s="140"/>
      <c r="P340" s="140"/>
      <c r="Q340" s="140"/>
      <c r="R340" s="141"/>
      <c r="S340" s="142"/>
      <c r="T340" s="142"/>
      <c r="U340" s="143"/>
      <c r="V340" s="143"/>
      <c r="W340" s="144"/>
      <c r="X340" s="145"/>
      <c r="Y340" s="146"/>
    </row>
    <row r="341" spans="1:25" x14ac:dyDescent="0.2">
      <c r="A341" s="135"/>
      <c r="F341" s="136"/>
      <c r="G341" s="137"/>
      <c r="H341" s="137"/>
      <c r="I341" s="138"/>
      <c r="J341" s="137"/>
      <c r="K341" s="139"/>
      <c r="L341" s="139"/>
      <c r="M341" s="140"/>
      <c r="N341" s="140"/>
      <c r="O341" s="140"/>
      <c r="P341" s="140"/>
      <c r="Q341" s="140"/>
      <c r="R341" s="141"/>
      <c r="S341" s="142"/>
      <c r="T341" s="142"/>
      <c r="U341" s="143"/>
      <c r="V341" s="143"/>
      <c r="W341" s="144"/>
      <c r="X341" s="145"/>
      <c r="Y341" s="146"/>
    </row>
    <row r="342" spans="1:25" x14ac:dyDescent="0.2">
      <c r="A342" s="135"/>
      <c r="F342" s="136"/>
      <c r="G342" s="137"/>
      <c r="H342" s="137"/>
      <c r="I342" s="138"/>
      <c r="J342" s="137"/>
      <c r="K342" s="139"/>
      <c r="L342" s="139"/>
      <c r="M342" s="140"/>
      <c r="N342" s="140"/>
      <c r="O342" s="140"/>
      <c r="P342" s="140"/>
      <c r="Q342" s="140"/>
      <c r="R342" s="141"/>
      <c r="S342" s="142"/>
      <c r="T342" s="142"/>
      <c r="U342" s="143"/>
      <c r="V342" s="143"/>
      <c r="W342" s="144"/>
      <c r="X342" s="145"/>
      <c r="Y342" s="146"/>
    </row>
    <row r="343" spans="1:25" x14ac:dyDescent="0.2">
      <c r="A343" s="135"/>
      <c r="F343" s="136"/>
      <c r="G343" s="137"/>
      <c r="H343" s="137"/>
      <c r="I343" s="138"/>
      <c r="J343" s="137"/>
      <c r="K343" s="139"/>
      <c r="L343" s="139"/>
      <c r="M343" s="140"/>
      <c r="N343" s="140"/>
      <c r="O343" s="140"/>
      <c r="P343" s="140"/>
      <c r="Q343" s="140"/>
      <c r="R343" s="141"/>
      <c r="S343" s="142"/>
      <c r="T343" s="142"/>
      <c r="U343" s="143"/>
      <c r="V343" s="143"/>
      <c r="W343" s="144"/>
      <c r="X343" s="145"/>
      <c r="Y343" s="146"/>
    </row>
    <row r="344" spans="1:25" x14ac:dyDescent="0.2">
      <c r="A344" s="135"/>
      <c r="F344" s="136"/>
      <c r="G344" s="137"/>
      <c r="H344" s="137"/>
      <c r="I344" s="138"/>
      <c r="J344" s="137"/>
      <c r="K344" s="139"/>
      <c r="L344" s="139"/>
      <c r="M344" s="140"/>
      <c r="N344" s="140"/>
      <c r="O344" s="140"/>
      <c r="P344" s="140"/>
      <c r="Q344" s="140"/>
      <c r="R344" s="141"/>
      <c r="S344" s="142"/>
      <c r="T344" s="142"/>
      <c r="U344" s="143"/>
      <c r="V344" s="143"/>
      <c r="W344" s="144"/>
      <c r="X344" s="145"/>
      <c r="Y344" s="146"/>
    </row>
    <row r="345" spans="1:25" x14ac:dyDescent="0.2">
      <c r="A345" s="135"/>
      <c r="F345" s="136"/>
      <c r="G345" s="137"/>
      <c r="H345" s="137"/>
      <c r="I345" s="138"/>
      <c r="J345" s="137"/>
      <c r="K345" s="139"/>
      <c r="L345" s="139"/>
      <c r="M345" s="140"/>
      <c r="N345" s="140"/>
      <c r="O345" s="140"/>
      <c r="P345" s="140"/>
      <c r="Q345" s="140"/>
      <c r="R345" s="141"/>
      <c r="S345" s="142"/>
      <c r="T345" s="142"/>
      <c r="U345" s="143"/>
      <c r="V345" s="143"/>
      <c r="W345" s="144"/>
      <c r="X345" s="145"/>
      <c r="Y345" s="146"/>
    </row>
    <row r="346" spans="1:25" x14ac:dyDescent="0.2">
      <c r="A346" s="135"/>
      <c r="F346" s="136"/>
      <c r="G346" s="137"/>
      <c r="H346" s="137"/>
      <c r="I346" s="138"/>
      <c r="J346" s="137"/>
      <c r="K346" s="139"/>
      <c r="L346" s="139"/>
      <c r="M346" s="140"/>
      <c r="N346" s="140"/>
      <c r="O346" s="140"/>
      <c r="P346" s="140"/>
      <c r="Q346" s="140"/>
      <c r="R346" s="141"/>
      <c r="S346" s="142"/>
      <c r="T346" s="142"/>
      <c r="U346" s="143"/>
      <c r="V346" s="143"/>
      <c r="W346" s="144"/>
      <c r="X346" s="145"/>
      <c r="Y346" s="146"/>
    </row>
    <row r="347" spans="1:25" x14ac:dyDescent="0.2">
      <c r="A347" s="135"/>
      <c r="F347" s="136"/>
      <c r="G347" s="137"/>
      <c r="H347" s="137"/>
      <c r="I347" s="138"/>
      <c r="J347" s="137"/>
      <c r="K347" s="139"/>
      <c r="L347" s="139"/>
      <c r="M347" s="140"/>
      <c r="N347" s="140"/>
      <c r="O347" s="140"/>
      <c r="P347" s="140"/>
      <c r="Q347" s="140"/>
      <c r="R347" s="141"/>
      <c r="S347" s="142"/>
      <c r="T347" s="142"/>
      <c r="U347" s="143"/>
      <c r="V347" s="143"/>
      <c r="W347" s="144"/>
      <c r="X347" s="145"/>
      <c r="Y347" s="146"/>
    </row>
    <row r="348" spans="1:25" x14ac:dyDescent="0.2">
      <c r="A348" s="135"/>
      <c r="F348" s="136"/>
      <c r="G348" s="137"/>
      <c r="H348" s="137"/>
      <c r="I348" s="138"/>
      <c r="J348" s="137"/>
      <c r="K348" s="139"/>
      <c r="L348" s="139"/>
      <c r="M348" s="140"/>
      <c r="N348" s="140"/>
      <c r="O348" s="140"/>
      <c r="P348" s="140"/>
      <c r="Q348" s="140"/>
      <c r="R348" s="141"/>
      <c r="S348" s="142"/>
      <c r="T348" s="142"/>
      <c r="U348" s="143"/>
      <c r="V348" s="143"/>
      <c r="W348" s="144"/>
      <c r="X348" s="145"/>
      <c r="Y348" s="146"/>
    </row>
    <row r="349" spans="1:25" x14ac:dyDescent="0.2">
      <c r="A349" s="135"/>
      <c r="F349" s="136"/>
      <c r="G349" s="137"/>
      <c r="H349" s="137"/>
      <c r="I349" s="138"/>
      <c r="J349" s="137"/>
      <c r="K349" s="139"/>
      <c r="L349" s="139"/>
      <c r="M349" s="140"/>
      <c r="N349" s="140"/>
      <c r="O349" s="140"/>
      <c r="P349" s="140"/>
      <c r="Q349" s="140"/>
      <c r="R349" s="141"/>
      <c r="S349" s="142"/>
      <c r="T349" s="142"/>
      <c r="U349" s="143"/>
      <c r="V349" s="143"/>
      <c r="W349" s="144"/>
      <c r="X349" s="145"/>
      <c r="Y349" s="146"/>
    </row>
    <row r="350" spans="1:25" x14ac:dyDescent="0.2">
      <c r="A350" s="135"/>
      <c r="F350" s="136"/>
      <c r="G350" s="137"/>
      <c r="H350" s="137"/>
      <c r="I350" s="138"/>
      <c r="J350" s="137"/>
      <c r="K350" s="139"/>
      <c r="L350" s="139"/>
      <c r="M350" s="140"/>
      <c r="N350" s="140"/>
      <c r="O350" s="140"/>
      <c r="P350" s="140"/>
      <c r="Q350" s="140"/>
      <c r="R350" s="141"/>
      <c r="S350" s="142"/>
      <c r="T350" s="142"/>
      <c r="U350" s="143"/>
      <c r="V350" s="143"/>
      <c r="W350" s="144"/>
      <c r="X350" s="145"/>
      <c r="Y350" s="146"/>
    </row>
    <row r="351" spans="1:25" x14ac:dyDescent="0.2">
      <c r="A351" s="135"/>
      <c r="F351" s="136"/>
      <c r="G351" s="137"/>
      <c r="H351" s="137"/>
      <c r="I351" s="138"/>
      <c r="J351" s="137"/>
      <c r="K351" s="139"/>
      <c r="L351" s="139"/>
      <c r="M351" s="140"/>
      <c r="N351" s="140"/>
      <c r="O351" s="140"/>
      <c r="P351" s="140"/>
      <c r="Q351" s="140"/>
      <c r="R351" s="141"/>
      <c r="S351" s="142"/>
      <c r="T351" s="142"/>
      <c r="U351" s="143"/>
      <c r="V351" s="143"/>
      <c r="W351" s="144"/>
      <c r="X351" s="145"/>
      <c r="Y351" s="146"/>
    </row>
    <row r="352" spans="1:25" x14ac:dyDescent="0.2">
      <c r="A352" s="135"/>
      <c r="F352" s="136"/>
      <c r="G352" s="137"/>
      <c r="H352" s="137"/>
      <c r="I352" s="138"/>
      <c r="J352" s="137"/>
      <c r="K352" s="139"/>
      <c r="L352" s="139"/>
      <c r="M352" s="140"/>
      <c r="N352" s="140"/>
      <c r="O352" s="140"/>
      <c r="P352" s="140"/>
      <c r="Q352" s="140"/>
      <c r="R352" s="141"/>
      <c r="S352" s="142"/>
      <c r="T352" s="142"/>
      <c r="U352" s="143"/>
      <c r="V352" s="143"/>
      <c r="W352" s="144"/>
      <c r="X352" s="145"/>
      <c r="Y352" s="146"/>
    </row>
    <row r="353" spans="1:25" x14ac:dyDescent="0.2">
      <c r="A353" s="135"/>
      <c r="F353" s="136"/>
      <c r="G353" s="137"/>
      <c r="H353" s="137"/>
      <c r="I353" s="138"/>
      <c r="J353" s="137"/>
      <c r="K353" s="139"/>
      <c r="L353" s="139"/>
      <c r="M353" s="140"/>
      <c r="N353" s="140"/>
      <c r="O353" s="140"/>
      <c r="P353" s="140"/>
      <c r="Q353" s="140"/>
      <c r="R353" s="141"/>
      <c r="S353" s="142"/>
      <c r="T353" s="142"/>
      <c r="U353" s="143"/>
      <c r="V353" s="143"/>
      <c r="W353" s="144"/>
      <c r="X353" s="145"/>
      <c r="Y353" s="146"/>
    </row>
    <row r="354" spans="1:25" x14ac:dyDescent="0.2">
      <c r="A354" s="135"/>
      <c r="F354" s="136"/>
      <c r="G354" s="137"/>
      <c r="H354" s="137"/>
      <c r="I354" s="138"/>
      <c r="J354" s="137"/>
      <c r="K354" s="139"/>
      <c r="L354" s="139"/>
      <c r="M354" s="140"/>
      <c r="N354" s="140"/>
      <c r="O354" s="140"/>
      <c r="P354" s="140"/>
      <c r="Q354" s="140"/>
      <c r="R354" s="141"/>
      <c r="S354" s="142"/>
      <c r="T354" s="142"/>
      <c r="U354" s="143"/>
      <c r="V354" s="143"/>
      <c r="W354" s="144"/>
      <c r="X354" s="145"/>
      <c r="Y354" s="146"/>
    </row>
    <row r="355" spans="1:25" x14ac:dyDescent="0.2">
      <c r="A355" s="135"/>
      <c r="F355" s="136"/>
      <c r="G355" s="137"/>
      <c r="H355" s="137"/>
      <c r="I355" s="138"/>
      <c r="J355" s="137"/>
      <c r="K355" s="139"/>
      <c r="L355" s="139"/>
      <c r="M355" s="140"/>
      <c r="N355" s="140"/>
      <c r="O355" s="140"/>
      <c r="P355" s="140"/>
      <c r="Q355" s="140"/>
      <c r="R355" s="141"/>
      <c r="S355" s="142"/>
      <c r="T355" s="142"/>
      <c r="U355" s="143"/>
      <c r="V355" s="143"/>
      <c r="W355" s="144"/>
      <c r="X355" s="145"/>
      <c r="Y355" s="146"/>
    </row>
    <row r="356" spans="1:25" x14ac:dyDescent="0.2">
      <c r="A356" s="135"/>
      <c r="F356" s="136"/>
      <c r="G356" s="137"/>
      <c r="H356" s="137"/>
      <c r="I356" s="138"/>
      <c r="J356" s="137"/>
      <c r="K356" s="139"/>
      <c r="L356" s="139"/>
      <c r="M356" s="140"/>
      <c r="N356" s="140"/>
      <c r="O356" s="140"/>
      <c r="P356" s="140"/>
      <c r="Q356" s="140"/>
      <c r="R356" s="141"/>
      <c r="S356" s="142"/>
      <c r="T356" s="142"/>
      <c r="U356" s="143"/>
      <c r="V356" s="143"/>
      <c r="W356" s="144"/>
      <c r="X356" s="145"/>
      <c r="Y356" s="146"/>
    </row>
    <row r="357" spans="1:25" x14ac:dyDescent="0.2">
      <c r="A357" s="135"/>
      <c r="F357" s="136"/>
      <c r="G357" s="137"/>
      <c r="H357" s="137"/>
      <c r="I357" s="138"/>
      <c r="J357" s="137"/>
      <c r="K357" s="139"/>
      <c r="L357" s="139"/>
      <c r="M357" s="140"/>
      <c r="N357" s="140"/>
      <c r="O357" s="140"/>
      <c r="P357" s="140"/>
      <c r="Q357" s="140"/>
      <c r="R357" s="141"/>
      <c r="S357" s="142"/>
      <c r="T357" s="142"/>
      <c r="U357" s="143"/>
      <c r="V357" s="143"/>
      <c r="W357" s="144"/>
      <c r="X357" s="145"/>
      <c r="Y357" s="146"/>
    </row>
    <row r="358" spans="1:25" x14ac:dyDescent="0.2">
      <c r="A358" s="135"/>
      <c r="F358" s="136"/>
      <c r="G358" s="137"/>
      <c r="H358" s="137"/>
      <c r="I358" s="138"/>
      <c r="J358" s="137"/>
      <c r="K358" s="139"/>
      <c r="L358" s="139"/>
      <c r="M358" s="140"/>
      <c r="N358" s="140"/>
      <c r="O358" s="140"/>
      <c r="P358" s="140"/>
      <c r="Q358" s="140"/>
      <c r="R358" s="141"/>
      <c r="S358" s="142"/>
      <c r="T358" s="142"/>
      <c r="U358" s="143"/>
      <c r="V358" s="143"/>
      <c r="W358" s="144"/>
      <c r="X358" s="145"/>
      <c r="Y358" s="146"/>
    </row>
    <row r="359" spans="1:25" x14ac:dyDescent="0.2">
      <c r="A359" s="135"/>
      <c r="F359" s="136"/>
      <c r="G359" s="137"/>
      <c r="H359" s="137"/>
      <c r="I359" s="138"/>
      <c r="J359" s="137"/>
      <c r="K359" s="139"/>
      <c r="L359" s="139"/>
      <c r="M359" s="140"/>
      <c r="N359" s="140"/>
      <c r="O359" s="140"/>
      <c r="P359" s="140"/>
      <c r="Q359" s="140"/>
      <c r="R359" s="141"/>
      <c r="S359" s="142"/>
      <c r="T359" s="142"/>
      <c r="U359" s="143"/>
      <c r="V359" s="143"/>
      <c r="W359" s="144"/>
      <c r="X359" s="145"/>
      <c r="Y359" s="146"/>
    </row>
    <row r="360" spans="1:25" x14ac:dyDescent="0.2">
      <c r="A360" s="135"/>
      <c r="F360" s="136"/>
      <c r="G360" s="137"/>
      <c r="H360" s="137"/>
      <c r="I360" s="138"/>
      <c r="J360" s="137"/>
      <c r="K360" s="139"/>
      <c r="L360" s="139"/>
      <c r="M360" s="140"/>
      <c r="N360" s="140"/>
      <c r="O360" s="140"/>
      <c r="P360" s="140"/>
      <c r="Q360" s="140"/>
      <c r="R360" s="141"/>
      <c r="S360" s="142"/>
      <c r="T360" s="142"/>
      <c r="U360" s="143"/>
      <c r="V360" s="143"/>
      <c r="W360" s="144"/>
      <c r="X360" s="145"/>
      <c r="Y360" s="146"/>
    </row>
    <row r="361" spans="1:25" x14ac:dyDescent="0.2">
      <c r="A361" s="135"/>
      <c r="F361" s="136"/>
      <c r="G361" s="137"/>
      <c r="H361" s="137"/>
      <c r="I361" s="138"/>
      <c r="J361" s="137"/>
      <c r="K361" s="139"/>
      <c r="L361" s="139"/>
      <c r="M361" s="140"/>
      <c r="N361" s="140"/>
      <c r="O361" s="140"/>
      <c r="P361" s="140"/>
      <c r="Q361" s="140"/>
      <c r="R361" s="141"/>
      <c r="S361" s="142"/>
      <c r="T361" s="142"/>
      <c r="U361" s="143"/>
      <c r="V361" s="143"/>
      <c r="W361" s="144"/>
      <c r="X361" s="145"/>
      <c r="Y361" s="146"/>
    </row>
    <row r="362" spans="1:25" x14ac:dyDescent="0.2">
      <c r="A362" s="135"/>
      <c r="F362" s="136"/>
      <c r="G362" s="137"/>
      <c r="H362" s="137"/>
      <c r="I362" s="138"/>
      <c r="J362" s="137"/>
      <c r="K362" s="139"/>
      <c r="L362" s="139"/>
      <c r="M362" s="140"/>
      <c r="N362" s="140"/>
      <c r="O362" s="140"/>
      <c r="P362" s="140"/>
      <c r="Q362" s="140"/>
      <c r="R362" s="141"/>
      <c r="S362" s="142"/>
      <c r="T362" s="142"/>
      <c r="U362" s="143"/>
      <c r="V362" s="143"/>
      <c r="W362" s="144"/>
      <c r="X362" s="145"/>
      <c r="Y362" s="146"/>
    </row>
    <row r="363" spans="1:25" x14ac:dyDescent="0.2">
      <c r="A363" s="135"/>
      <c r="F363" s="136"/>
      <c r="G363" s="137"/>
      <c r="H363" s="137"/>
      <c r="I363" s="138"/>
      <c r="J363" s="137"/>
      <c r="K363" s="139"/>
      <c r="L363" s="139"/>
      <c r="M363" s="140"/>
      <c r="N363" s="140"/>
      <c r="O363" s="140"/>
      <c r="P363" s="140"/>
      <c r="Q363" s="140"/>
      <c r="R363" s="141"/>
      <c r="S363" s="142"/>
      <c r="T363" s="142"/>
      <c r="U363" s="143"/>
      <c r="V363" s="143"/>
      <c r="W363" s="144"/>
      <c r="X363" s="145"/>
      <c r="Y363" s="146"/>
    </row>
    <row r="364" spans="1:25" x14ac:dyDescent="0.2">
      <c r="A364" s="135"/>
      <c r="F364" s="136"/>
      <c r="G364" s="137"/>
      <c r="H364" s="137"/>
      <c r="I364" s="138"/>
      <c r="J364" s="137"/>
      <c r="K364" s="139"/>
      <c r="L364" s="139"/>
      <c r="M364" s="140"/>
      <c r="N364" s="140"/>
      <c r="O364" s="140"/>
      <c r="P364" s="140"/>
      <c r="Q364" s="140"/>
      <c r="R364" s="141"/>
      <c r="S364" s="142"/>
      <c r="T364" s="142"/>
      <c r="U364" s="143"/>
      <c r="V364" s="143"/>
      <c r="W364" s="144"/>
      <c r="X364" s="145"/>
      <c r="Y364" s="146"/>
    </row>
    <row r="365" spans="1:25" x14ac:dyDescent="0.2">
      <c r="A365" s="135"/>
      <c r="F365" s="136"/>
      <c r="G365" s="137"/>
      <c r="H365" s="137"/>
      <c r="I365" s="138"/>
      <c r="J365" s="137"/>
      <c r="K365" s="139"/>
      <c r="L365" s="139"/>
      <c r="M365" s="140"/>
      <c r="N365" s="140"/>
      <c r="O365" s="140"/>
      <c r="P365" s="140"/>
      <c r="Q365" s="140"/>
      <c r="R365" s="141"/>
      <c r="S365" s="142"/>
      <c r="T365" s="142"/>
      <c r="U365" s="143"/>
      <c r="V365" s="143"/>
      <c r="W365" s="144"/>
      <c r="X365" s="145"/>
      <c r="Y365" s="146"/>
    </row>
    <row r="366" spans="1:25" x14ac:dyDescent="0.2">
      <c r="A366" s="135"/>
      <c r="F366" s="136"/>
      <c r="G366" s="137"/>
      <c r="H366" s="137"/>
      <c r="I366" s="138"/>
      <c r="J366" s="137"/>
      <c r="K366" s="139"/>
      <c r="L366" s="139"/>
      <c r="M366" s="140"/>
      <c r="N366" s="140"/>
      <c r="O366" s="140"/>
      <c r="P366" s="140"/>
      <c r="Q366" s="140"/>
      <c r="R366" s="141"/>
      <c r="S366" s="142"/>
      <c r="T366" s="142"/>
      <c r="U366" s="143"/>
      <c r="V366" s="143"/>
      <c r="W366" s="144"/>
      <c r="X366" s="145"/>
      <c r="Y366" s="146"/>
    </row>
    <row r="367" spans="1:25" x14ac:dyDescent="0.2">
      <c r="A367" s="135"/>
      <c r="F367" s="136"/>
      <c r="G367" s="137"/>
      <c r="H367" s="137"/>
      <c r="I367" s="138"/>
      <c r="J367" s="137"/>
      <c r="K367" s="139"/>
      <c r="L367" s="139"/>
      <c r="M367" s="140"/>
      <c r="N367" s="140"/>
      <c r="O367" s="140"/>
      <c r="P367" s="140"/>
      <c r="Q367" s="140"/>
      <c r="R367" s="141"/>
      <c r="S367" s="142"/>
      <c r="T367" s="142"/>
      <c r="U367" s="143"/>
      <c r="V367" s="143"/>
      <c r="W367" s="144"/>
      <c r="X367" s="145"/>
      <c r="Y367" s="146"/>
    </row>
    <row r="368" spans="1:25" x14ac:dyDescent="0.2">
      <c r="A368" s="135"/>
      <c r="F368" s="136"/>
      <c r="G368" s="137"/>
      <c r="H368" s="137"/>
      <c r="I368" s="138"/>
      <c r="J368" s="137"/>
      <c r="K368" s="139"/>
      <c r="L368" s="139"/>
      <c r="M368" s="140"/>
      <c r="N368" s="140"/>
      <c r="O368" s="140"/>
      <c r="P368" s="140"/>
      <c r="Q368" s="140"/>
      <c r="R368" s="141"/>
      <c r="S368" s="142"/>
      <c r="T368" s="142"/>
      <c r="U368" s="143"/>
      <c r="V368" s="143"/>
      <c r="W368" s="144"/>
      <c r="X368" s="145"/>
      <c r="Y368" s="146"/>
    </row>
    <row r="369" spans="1:25" x14ac:dyDescent="0.2">
      <c r="A369" s="135"/>
      <c r="F369" s="136"/>
      <c r="G369" s="137"/>
      <c r="H369" s="137"/>
      <c r="I369" s="138"/>
      <c r="J369" s="137"/>
      <c r="K369" s="139"/>
      <c r="L369" s="139"/>
      <c r="M369" s="140"/>
      <c r="N369" s="140"/>
      <c r="O369" s="140"/>
      <c r="P369" s="140"/>
      <c r="Q369" s="140"/>
      <c r="R369" s="141"/>
      <c r="S369" s="142"/>
      <c r="T369" s="142"/>
      <c r="U369" s="143"/>
      <c r="V369" s="143"/>
      <c r="W369" s="144"/>
      <c r="X369" s="145"/>
      <c r="Y369" s="146"/>
    </row>
    <row r="370" spans="1:25" x14ac:dyDescent="0.2">
      <c r="A370" s="135"/>
      <c r="F370" s="136"/>
      <c r="G370" s="137"/>
      <c r="H370" s="137"/>
      <c r="I370" s="138"/>
      <c r="J370" s="137"/>
      <c r="K370" s="139"/>
      <c r="L370" s="139"/>
      <c r="M370" s="140"/>
      <c r="N370" s="140"/>
      <c r="O370" s="140"/>
      <c r="P370" s="140"/>
      <c r="Q370" s="140"/>
      <c r="R370" s="141"/>
      <c r="S370" s="142"/>
      <c r="T370" s="142"/>
      <c r="U370" s="143"/>
      <c r="V370" s="143"/>
      <c r="W370" s="144"/>
      <c r="X370" s="145"/>
      <c r="Y370" s="146"/>
    </row>
    <row r="371" spans="1:25" x14ac:dyDescent="0.2">
      <c r="A371" s="135"/>
      <c r="F371" s="136"/>
      <c r="G371" s="137"/>
      <c r="H371" s="137"/>
      <c r="I371" s="138"/>
      <c r="J371" s="137"/>
      <c r="K371" s="139"/>
      <c r="L371" s="139"/>
      <c r="M371" s="140"/>
      <c r="N371" s="140"/>
      <c r="O371" s="140"/>
      <c r="P371" s="140"/>
      <c r="Q371" s="140"/>
      <c r="R371" s="141"/>
      <c r="S371" s="142"/>
      <c r="T371" s="142"/>
      <c r="U371" s="143"/>
      <c r="V371" s="143"/>
      <c r="W371" s="144"/>
      <c r="X371" s="145"/>
      <c r="Y371" s="146"/>
    </row>
    <row r="372" spans="1:25" x14ac:dyDescent="0.2">
      <c r="A372" s="135"/>
      <c r="F372" s="136"/>
      <c r="G372" s="137"/>
      <c r="H372" s="137"/>
      <c r="I372" s="138"/>
      <c r="J372" s="137"/>
      <c r="K372" s="139"/>
      <c r="L372" s="139"/>
      <c r="M372" s="140"/>
      <c r="N372" s="140"/>
      <c r="O372" s="140"/>
      <c r="P372" s="140"/>
      <c r="Q372" s="140"/>
      <c r="R372" s="141"/>
      <c r="S372" s="142"/>
      <c r="T372" s="142"/>
      <c r="U372" s="143"/>
      <c r="V372" s="143"/>
      <c r="W372" s="144"/>
      <c r="X372" s="145"/>
      <c r="Y372" s="146"/>
    </row>
    <row r="373" spans="1:25" x14ac:dyDescent="0.2">
      <c r="A373" s="135"/>
      <c r="F373" s="136"/>
      <c r="G373" s="137"/>
      <c r="H373" s="137"/>
      <c r="I373" s="138"/>
      <c r="J373" s="137"/>
      <c r="K373" s="139"/>
      <c r="L373" s="139"/>
      <c r="M373" s="140"/>
      <c r="N373" s="140"/>
      <c r="O373" s="140"/>
      <c r="P373" s="140"/>
      <c r="Q373" s="140"/>
      <c r="R373" s="141"/>
      <c r="S373" s="142"/>
      <c r="T373" s="142"/>
      <c r="U373" s="143"/>
      <c r="V373" s="143"/>
      <c r="W373" s="144"/>
      <c r="X373" s="145"/>
      <c r="Y373" s="146"/>
    </row>
    <row r="374" spans="1:25" x14ac:dyDescent="0.2">
      <c r="A374" s="135"/>
      <c r="F374" s="136"/>
      <c r="G374" s="137"/>
      <c r="H374" s="137"/>
      <c r="I374" s="138"/>
      <c r="J374" s="137"/>
      <c r="K374" s="139"/>
      <c r="L374" s="139"/>
      <c r="M374" s="140"/>
      <c r="N374" s="140"/>
      <c r="O374" s="140"/>
      <c r="P374" s="140"/>
      <c r="Q374" s="140"/>
      <c r="R374" s="141"/>
      <c r="S374" s="142"/>
      <c r="T374" s="142"/>
      <c r="U374" s="143"/>
      <c r="V374" s="143"/>
      <c r="W374" s="144"/>
      <c r="X374" s="145"/>
      <c r="Y374" s="146"/>
    </row>
    <row r="375" spans="1:25" x14ac:dyDescent="0.2">
      <c r="A375" s="135"/>
      <c r="F375" s="136"/>
      <c r="G375" s="137"/>
      <c r="H375" s="137"/>
      <c r="I375" s="138"/>
      <c r="J375" s="137"/>
      <c r="K375" s="139"/>
      <c r="L375" s="139"/>
      <c r="M375" s="140"/>
      <c r="N375" s="140"/>
      <c r="O375" s="140"/>
      <c r="P375" s="140"/>
      <c r="Q375" s="140"/>
      <c r="R375" s="141"/>
      <c r="S375" s="142"/>
      <c r="T375" s="142"/>
      <c r="U375" s="143"/>
      <c r="V375" s="143"/>
      <c r="W375" s="144"/>
      <c r="X375" s="145"/>
      <c r="Y375" s="146"/>
    </row>
    <row r="376" spans="1:25" x14ac:dyDescent="0.2">
      <c r="A376" s="135"/>
      <c r="F376" s="136"/>
      <c r="G376" s="137"/>
      <c r="H376" s="137"/>
      <c r="I376" s="138"/>
      <c r="J376" s="137"/>
      <c r="K376" s="139"/>
      <c r="L376" s="139"/>
      <c r="M376" s="140"/>
      <c r="N376" s="140"/>
      <c r="O376" s="140"/>
      <c r="P376" s="140"/>
      <c r="Q376" s="140"/>
      <c r="R376" s="141"/>
      <c r="S376" s="142"/>
      <c r="T376" s="142"/>
      <c r="U376" s="143"/>
      <c r="V376" s="143"/>
      <c r="W376" s="144"/>
      <c r="X376" s="145"/>
      <c r="Y376" s="146"/>
    </row>
    <row r="377" spans="1:25" x14ac:dyDescent="0.2">
      <c r="A377" s="135"/>
      <c r="F377" s="136"/>
      <c r="G377" s="137"/>
      <c r="H377" s="137"/>
      <c r="I377" s="138"/>
      <c r="J377" s="137"/>
      <c r="K377" s="139"/>
      <c r="L377" s="139"/>
      <c r="M377" s="140"/>
      <c r="N377" s="140"/>
      <c r="O377" s="140"/>
      <c r="P377" s="140"/>
      <c r="Q377" s="140"/>
      <c r="R377" s="141"/>
      <c r="S377" s="142"/>
      <c r="T377" s="142"/>
      <c r="U377" s="143"/>
      <c r="V377" s="143"/>
      <c r="W377" s="144"/>
      <c r="X377" s="145"/>
      <c r="Y377" s="146"/>
    </row>
    <row r="378" spans="1:25" x14ac:dyDescent="0.2">
      <c r="A378" s="135"/>
      <c r="F378" s="136"/>
      <c r="G378" s="137"/>
      <c r="H378" s="137"/>
      <c r="I378" s="138"/>
      <c r="J378" s="137"/>
      <c r="K378" s="139"/>
      <c r="L378" s="139"/>
      <c r="M378" s="140"/>
      <c r="N378" s="140"/>
      <c r="O378" s="140"/>
      <c r="P378" s="140"/>
      <c r="Q378" s="140"/>
      <c r="R378" s="141"/>
      <c r="S378" s="142"/>
      <c r="T378" s="142"/>
      <c r="U378" s="143"/>
      <c r="V378" s="143"/>
      <c r="W378" s="144"/>
      <c r="X378" s="145"/>
      <c r="Y378" s="146"/>
    </row>
    <row r="379" spans="1:25" x14ac:dyDescent="0.2">
      <c r="A379" s="135"/>
      <c r="F379" s="136"/>
      <c r="G379" s="137"/>
      <c r="H379" s="137"/>
      <c r="I379" s="138"/>
      <c r="J379" s="137"/>
      <c r="K379" s="139"/>
      <c r="L379" s="139"/>
      <c r="M379" s="140"/>
      <c r="N379" s="140"/>
      <c r="O379" s="140"/>
      <c r="P379" s="140"/>
      <c r="Q379" s="140"/>
      <c r="R379" s="141"/>
      <c r="S379" s="142"/>
      <c r="T379" s="142"/>
      <c r="U379" s="143"/>
      <c r="V379" s="143"/>
      <c r="W379" s="144"/>
      <c r="X379" s="145"/>
      <c r="Y379" s="146"/>
    </row>
    <row r="380" spans="1:25" x14ac:dyDescent="0.2">
      <c r="A380" s="135"/>
      <c r="F380" s="136"/>
      <c r="G380" s="137"/>
      <c r="H380" s="137"/>
      <c r="I380" s="138"/>
      <c r="J380" s="137"/>
      <c r="K380" s="139"/>
      <c r="L380" s="139"/>
      <c r="M380" s="140"/>
      <c r="N380" s="140"/>
      <c r="O380" s="140"/>
      <c r="P380" s="140"/>
      <c r="Q380" s="140"/>
      <c r="R380" s="141"/>
      <c r="S380" s="142"/>
      <c r="T380" s="142"/>
      <c r="U380" s="143"/>
      <c r="V380" s="143"/>
      <c r="W380" s="144"/>
      <c r="X380" s="145"/>
      <c r="Y380" s="146"/>
    </row>
    <row r="381" spans="1:25" x14ac:dyDescent="0.2">
      <c r="A381" s="135"/>
      <c r="F381" s="136"/>
      <c r="G381" s="137"/>
      <c r="H381" s="137"/>
      <c r="I381" s="138"/>
      <c r="J381" s="137"/>
      <c r="K381" s="139"/>
      <c r="L381" s="139"/>
      <c r="M381" s="140"/>
      <c r="N381" s="140"/>
      <c r="O381" s="140"/>
      <c r="P381" s="140"/>
      <c r="Q381" s="140"/>
      <c r="R381" s="141"/>
      <c r="S381" s="142"/>
      <c r="T381" s="142"/>
      <c r="U381" s="143"/>
      <c r="V381" s="143"/>
      <c r="W381" s="144"/>
      <c r="X381" s="145"/>
      <c r="Y381" s="146"/>
    </row>
    <row r="382" spans="1:25" x14ac:dyDescent="0.2">
      <c r="A382" s="135"/>
      <c r="F382" s="136"/>
      <c r="G382" s="137"/>
      <c r="H382" s="137"/>
      <c r="I382" s="138"/>
      <c r="J382" s="137"/>
      <c r="K382" s="139"/>
      <c r="L382" s="139"/>
      <c r="M382" s="140"/>
      <c r="N382" s="140"/>
      <c r="O382" s="140"/>
      <c r="P382" s="140"/>
      <c r="Q382" s="140"/>
      <c r="R382" s="141"/>
      <c r="S382" s="142"/>
      <c r="T382" s="142"/>
      <c r="U382" s="143"/>
      <c r="V382" s="143"/>
      <c r="W382" s="144"/>
      <c r="X382" s="145"/>
      <c r="Y382" s="146"/>
    </row>
    <row r="383" spans="1:25" x14ac:dyDescent="0.2">
      <c r="A383" s="135"/>
      <c r="F383" s="136"/>
      <c r="G383" s="137"/>
      <c r="H383" s="137"/>
      <c r="I383" s="138"/>
      <c r="J383" s="137"/>
      <c r="K383" s="139"/>
      <c r="L383" s="139"/>
      <c r="M383" s="140"/>
      <c r="N383" s="140"/>
      <c r="O383" s="140"/>
      <c r="P383" s="140"/>
      <c r="Q383" s="140"/>
      <c r="R383" s="141"/>
      <c r="S383" s="142"/>
      <c r="T383" s="142"/>
      <c r="U383" s="143"/>
      <c r="V383" s="143"/>
      <c r="W383" s="144"/>
      <c r="X383" s="145"/>
      <c r="Y383" s="146"/>
    </row>
    <row r="384" spans="1:25" x14ac:dyDescent="0.2">
      <c r="A384" s="135"/>
      <c r="F384" s="136"/>
      <c r="G384" s="137"/>
      <c r="H384" s="137"/>
      <c r="I384" s="138"/>
      <c r="J384" s="137"/>
      <c r="K384" s="139"/>
      <c r="L384" s="139"/>
      <c r="M384" s="140"/>
      <c r="N384" s="140"/>
      <c r="O384" s="140"/>
      <c r="P384" s="140"/>
      <c r="Q384" s="140"/>
      <c r="R384" s="141"/>
      <c r="S384" s="142"/>
      <c r="T384" s="142"/>
      <c r="U384" s="143"/>
      <c r="V384" s="143"/>
      <c r="W384" s="144"/>
      <c r="X384" s="145"/>
      <c r="Y384" s="146"/>
    </row>
    <row r="385" spans="1:25" x14ac:dyDescent="0.2">
      <c r="A385" s="135"/>
      <c r="F385" s="136"/>
      <c r="G385" s="137"/>
      <c r="H385" s="137"/>
      <c r="I385" s="138"/>
      <c r="J385" s="137"/>
      <c r="K385" s="139"/>
      <c r="L385" s="139"/>
      <c r="M385" s="140"/>
      <c r="N385" s="140"/>
      <c r="O385" s="140"/>
      <c r="P385" s="140"/>
      <c r="Q385" s="140"/>
      <c r="R385" s="141"/>
      <c r="S385" s="142"/>
      <c r="T385" s="142"/>
      <c r="U385" s="143"/>
      <c r="V385" s="143"/>
      <c r="W385" s="144"/>
      <c r="X385" s="145"/>
      <c r="Y385" s="146"/>
    </row>
    <row r="386" spans="1:25" x14ac:dyDescent="0.2">
      <c r="A386" s="135"/>
      <c r="F386" s="136"/>
      <c r="G386" s="137"/>
      <c r="H386" s="137"/>
      <c r="I386" s="138"/>
      <c r="J386" s="137"/>
      <c r="K386" s="139"/>
      <c r="L386" s="139"/>
      <c r="M386" s="140"/>
      <c r="N386" s="140"/>
      <c r="O386" s="140"/>
      <c r="P386" s="140"/>
      <c r="Q386" s="140"/>
      <c r="R386" s="141"/>
      <c r="S386" s="142"/>
      <c r="T386" s="142"/>
      <c r="U386" s="143"/>
      <c r="V386" s="143"/>
      <c r="W386" s="144"/>
      <c r="X386" s="145"/>
      <c r="Y386" s="146"/>
    </row>
    <row r="387" spans="1:25" x14ac:dyDescent="0.2">
      <c r="A387" s="135"/>
      <c r="F387" s="136"/>
      <c r="G387" s="137"/>
      <c r="H387" s="137"/>
      <c r="I387" s="138"/>
      <c r="J387" s="137"/>
      <c r="K387" s="139"/>
      <c r="L387" s="139"/>
      <c r="M387" s="140"/>
      <c r="N387" s="140"/>
      <c r="O387" s="140"/>
      <c r="P387" s="140"/>
      <c r="Q387" s="140"/>
      <c r="R387" s="141"/>
      <c r="S387" s="142"/>
      <c r="T387" s="142"/>
      <c r="U387" s="143"/>
      <c r="V387" s="143"/>
      <c r="W387" s="144"/>
      <c r="X387" s="145"/>
      <c r="Y387" s="146"/>
    </row>
    <row r="388" spans="1:25" x14ac:dyDescent="0.2">
      <c r="A388" s="135"/>
      <c r="F388" s="136"/>
      <c r="G388" s="137"/>
      <c r="H388" s="137"/>
      <c r="I388" s="138"/>
      <c r="J388" s="137"/>
      <c r="K388" s="139"/>
      <c r="L388" s="139"/>
      <c r="M388" s="140"/>
      <c r="N388" s="140"/>
      <c r="O388" s="140"/>
      <c r="P388" s="140"/>
      <c r="Q388" s="140"/>
      <c r="R388" s="141"/>
      <c r="S388" s="142"/>
      <c r="T388" s="142"/>
      <c r="U388" s="143"/>
      <c r="V388" s="143"/>
      <c r="W388" s="144"/>
      <c r="X388" s="145"/>
      <c r="Y388" s="146"/>
    </row>
    <row r="389" spans="1:25" x14ac:dyDescent="0.2">
      <c r="A389" s="135"/>
      <c r="F389" s="136"/>
      <c r="G389" s="137"/>
      <c r="H389" s="137"/>
      <c r="I389" s="138"/>
      <c r="J389" s="137"/>
      <c r="K389" s="139"/>
      <c r="L389" s="139"/>
      <c r="M389" s="140"/>
      <c r="N389" s="140"/>
      <c r="O389" s="140"/>
      <c r="P389" s="140"/>
      <c r="Q389" s="140"/>
      <c r="R389" s="141"/>
      <c r="S389" s="142"/>
      <c r="T389" s="142"/>
      <c r="U389" s="143"/>
      <c r="V389" s="143"/>
      <c r="W389" s="144"/>
      <c r="X389" s="145"/>
      <c r="Y389" s="146"/>
    </row>
    <row r="390" spans="1:25" x14ac:dyDescent="0.2">
      <c r="A390" s="135"/>
      <c r="F390" s="136"/>
      <c r="G390" s="137"/>
      <c r="H390" s="137"/>
      <c r="I390" s="138"/>
      <c r="J390" s="137"/>
      <c r="K390" s="139"/>
      <c r="L390" s="139"/>
      <c r="M390" s="140"/>
      <c r="N390" s="140"/>
      <c r="O390" s="140"/>
      <c r="P390" s="140"/>
      <c r="Q390" s="140"/>
      <c r="R390" s="141"/>
      <c r="S390" s="142"/>
      <c r="T390" s="142"/>
      <c r="U390" s="143"/>
      <c r="V390" s="143"/>
      <c r="W390" s="144"/>
      <c r="X390" s="145"/>
      <c r="Y390" s="146"/>
    </row>
    <row r="391" spans="1:25" x14ac:dyDescent="0.2">
      <c r="A391" s="135"/>
      <c r="F391" s="136"/>
      <c r="G391" s="137"/>
      <c r="H391" s="137"/>
      <c r="I391" s="138"/>
      <c r="J391" s="137"/>
      <c r="K391" s="139"/>
      <c r="L391" s="139"/>
      <c r="M391" s="140"/>
      <c r="N391" s="140"/>
      <c r="O391" s="140"/>
      <c r="P391" s="140"/>
      <c r="Q391" s="140"/>
      <c r="R391" s="141"/>
      <c r="S391" s="142"/>
      <c r="T391" s="142"/>
      <c r="U391" s="143"/>
      <c r="V391" s="143"/>
      <c r="W391" s="144"/>
      <c r="X391" s="145"/>
      <c r="Y391" s="146"/>
    </row>
    <row r="392" spans="1:25" x14ac:dyDescent="0.2">
      <c r="A392" s="135"/>
      <c r="F392" s="136"/>
      <c r="G392" s="137"/>
      <c r="H392" s="137"/>
      <c r="I392" s="138"/>
      <c r="J392" s="137"/>
      <c r="K392" s="139"/>
      <c r="L392" s="139"/>
      <c r="M392" s="140"/>
      <c r="N392" s="140"/>
      <c r="O392" s="140"/>
      <c r="P392" s="140"/>
      <c r="Q392" s="140"/>
      <c r="R392" s="141"/>
      <c r="S392" s="142"/>
      <c r="T392" s="142"/>
      <c r="U392" s="143"/>
      <c r="V392" s="143"/>
      <c r="W392" s="144"/>
      <c r="X392" s="145"/>
      <c r="Y392" s="146"/>
    </row>
    <row r="393" spans="1:25" x14ac:dyDescent="0.2">
      <c r="A393" s="135"/>
      <c r="F393" s="136"/>
      <c r="G393" s="137"/>
      <c r="H393" s="137"/>
      <c r="I393" s="138"/>
      <c r="J393" s="137"/>
      <c r="K393" s="139"/>
      <c r="L393" s="139"/>
      <c r="M393" s="140"/>
      <c r="N393" s="140"/>
      <c r="O393" s="140"/>
      <c r="P393" s="140"/>
      <c r="Q393" s="140"/>
      <c r="R393" s="141"/>
      <c r="S393" s="142"/>
      <c r="T393" s="142"/>
      <c r="U393" s="143"/>
      <c r="V393" s="143"/>
      <c r="W393" s="144"/>
      <c r="X393" s="145"/>
      <c r="Y393" s="146"/>
    </row>
    <row r="394" spans="1:25" x14ac:dyDescent="0.2">
      <c r="A394" s="135"/>
      <c r="F394" s="136"/>
      <c r="G394" s="137"/>
      <c r="H394" s="137"/>
      <c r="I394" s="138"/>
      <c r="J394" s="137"/>
      <c r="K394" s="139"/>
      <c r="L394" s="139"/>
      <c r="M394" s="140"/>
      <c r="N394" s="140"/>
      <c r="O394" s="140"/>
      <c r="P394" s="140"/>
      <c r="Q394" s="140"/>
      <c r="R394" s="141"/>
      <c r="S394" s="142"/>
      <c r="T394" s="142"/>
      <c r="U394" s="143"/>
      <c r="V394" s="143"/>
      <c r="W394" s="144"/>
      <c r="X394" s="145"/>
      <c r="Y394" s="146"/>
    </row>
    <row r="395" spans="1:25" x14ac:dyDescent="0.2">
      <c r="A395" s="135"/>
      <c r="F395" s="136"/>
      <c r="G395" s="137"/>
      <c r="H395" s="137"/>
      <c r="I395" s="138"/>
      <c r="J395" s="137"/>
      <c r="K395" s="139"/>
      <c r="L395" s="139"/>
      <c r="M395" s="140"/>
      <c r="N395" s="140"/>
      <c r="O395" s="140"/>
      <c r="P395" s="140"/>
      <c r="Q395" s="140"/>
      <c r="R395" s="141"/>
      <c r="S395" s="142"/>
      <c r="T395" s="142"/>
      <c r="U395" s="143"/>
      <c r="V395" s="143"/>
      <c r="W395" s="144"/>
      <c r="X395" s="145"/>
      <c r="Y395" s="146"/>
    </row>
    <row r="396" spans="1:25" x14ac:dyDescent="0.2">
      <c r="A396" s="135"/>
      <c r="F396" s="136"/>
      <c r="G396" s="137"/>
      <c r="H396" s="137"/>
      <c r="I396" s="138"/>
      <c r="J396" s="137"/>
      <c r="K396" s="139"/>
      <c r="L396" s="139"/>
      <c r="M396" s="140"/>
      <c r="N396" s="140"/>
      <c r="O396" s="140"/>
      <c r="P396" s="140"/>
      <c r="Q396" s="140"/>
      <c r="R396" s="141"/>
      <c r="S396" s="142"/>
      <c r="T396" s="142"/>
      <c r="U396" s="143"/>
      <c r="V396" s="143"/>
      <c r="W396" s="144"/>
      <c r="X396" s="145"/>
      <c r="Y396" s="146"/>
    </row>
    <row r="397" spans="1:25" x14ac:dyDescent="0.2">
      <c r="A397" s="135"/>
      <c r="F397" s="136"/>
      <c r="G397" s="137"/>
      <c r="H397" s="137"/>
      <c r="I397" s="138"/>
      <c r="J397" s="137"/>
      <c r="K397" s="139"/>
      <c r="L397" s="139"/>
      <c r="M397" s="140"/>
      <c r="N397" s="140"/>
      <c r="O397" s="140"/>
      <c r="P397" s="140"/>
      <c r="Q397" s="140"/>
      <c r="R397" s="141"/>
      <c r="S397" s="142"/>
      <c r="T397" s="142"/>
      <c r="U397" s="143"/>
      <c r="V397" s="143"/>
      <c r="W397" s="144"/>
      <c r="X397" s="145"/>
      <c r="Y397" s="146"/>
    </row>
    <row r="398" spans="1:25" x14ac:dyDescent="0.2">
      <c r="A398" s="135"/>
      <c r="F398" s="136"/>
      <c r="G398" s="137"/>
      <c r="H398" s="137"/>
      <c r="I398" s="138"/>
      <c r="J398" s="137"/>
      <c r="K398" s="139"/>
      <c r="L398" s="139"/>
      <c r="M398" s="140"/>
      <c r="N398" s="140"/>
      <c r="O398" s="140"/>
      <c r="P398" s="140"/>
      <c r="Q398" s="140"/>
      <c r="R398" s="141"/>
      <c r="S398" s="142"/>
      <c r="T398" s="142"/>
      <c r="U398" s="143"/>
      <c r="V398" s="143"/>
      <c r="W398" s="144"/>
      <c r="X398" s="145"/>
      <c r="Y398" s="146"/>
    </row>
    <row r="399" spans="1:25" x14ac:dyDescent="0.2">
      <c r="A399" s="135"/>
      <c r="F399" s="136"/>
      <c r="G399" s="137"/>
      <c r="H399" s="137"/>
      <c r="I399" s="138"/>
      <c r="J399" s="137"/>
      <c r="K399" s="139"/>
      <c r="L399" s="139"/>
      <c r="M399" s="140"/>
      <c r="N399" s="140"/>
      <c r="O399" s="140"/>
      <c r="P399" s="140"/>
      <c r="Q399" s="140"/>
      <c r="R399" s="141"/>
      <c r="S399" s="142"/>
      <c r="T399" s="142"/>
      <c r="U399" s="143"/>
      <c r="V399" s="143"/>
      <c r="W399" s="144"/>
      <c r="X399" s="145"/>
      <c r="Y399" s="146"/>
    </row>
    <row r="400" spans="1:25" x14ac:dyDescent="0.2">
      <c r="A400" s="135"/>
      <c r="F400" s="136"/>
      <c r="G400" s="137"/>
      <c r="H400" s="137"/>
      <c r="I400" s="138"/>
      <c r="J400" s="137"/>
      <c r="K400" s="139"/>
      <c r="L400" s="139"/>
      <c r="M400" s="140"/>
      <c r="N400" s="140"/>
      <c r="O400" s="140"/>
      <c r="P400" s="140"/>
      <c r="Q400" s="140"/>
      <c r="R400" s="141"/>
      <c r="S400" s="142"/>
      <c r="T400" s="142"/>
      <c r="U400" s="143"/>
      <c r="V400" s="143"/>
      <c r="W400" s="144"/>
      <c r="X400" s="145"/>
      <c r="Y400" s="146"/>
    </row>
    <row r="401" spans="1:25" x14ac:dyDescent="0.2">
      <c r="A401" s="135"/>
      <c r="F401" s="136"/>
      <c r="G401" s="137"/>
      <c r="H401" s="137"/>
      <c r="I401" s="138"/>
      <c r="J401" s="137"/>
      <c r="K401" s="139"/>
      <c r="L401" s="139"/>
      <c r="M401" s="140"/>
      <c r="N401" s="140"/>
      <c r="O401" s="140"/>
      <c r="P401" s="140"/>
      <c r="Q401" s="140"/>
      <c r="R401" s="141"/>
      <c r="S401" s="142"/>
      <c r="T401" s="142"/>
      <c r="U401" s="143"/>
      <c r="V401" s="143"/>
      <c r="W401" s="144"/>
      <c r="X401" s="145"/>
      <c r="Y401" s="146"/>
    </row>
    <row r="402" spans="1:25" x14ac:dyDescent="0.2">
      <c r="A402" s="135"/>
      <c r="F402" s="136"/>
      <c r="G402" s="137"/>
      <c r="H402" s="137"/>
      <c r="I402" s="138"/>
      <c r="J402" s="137"/>
      <c r="K402" s="139"/>
      <c r="L402" s="139"/>
      <c r="M402" s="140"/>
      <c r="N402" s="140"/>
      <c r="O402" s="140"/>
      <c r="P402" s="140"/>
      <c r="Q402" s="140"/>
      <c r="R402" s="141"/>
      <c r="S402" s="142"/>
      <c r="T402" s="142"/>
      <c r="U402" s="143"/>
      <c r="V402" s="143"/>
      <c r="W402" s="144"/>
      <c r="X402" s="145"/>
      <c r="Y402" s="146"/>
    </row>
    <row r="403" spans="1:25" x14ac:dyDescent="0.2">
      <c r="A403" s="135"/>
      <c r="F403" s="136"/>
      <c r="G403" s="137"/>
      <c r="H403" s="137"/>
      <c r="I403" s="138"/>
      <c r="J403" s="137"/>
      <c r="K403" s="139"/>
      <c r="L403" s="139"/>
      <c r="M403" s="140"/>
      <c r="N403" s="140"/>
      <c r="O403" s="140"/>
      <c r="P403" s="140"/>
      <c r="Q403" s="140"/>
      <c r="R403" s="141"/>
      <c r="S403" s="142"/>
      <c r="T403" s="142"/>
      <c r="U403" s="143"/>
      <c r="V403" s="143"/>
      <c r="W403" s="144"/>
      <c r="X403" s="145"/>
      <c r="Y403" s="146"/>
    </row>
    <row r="404" spans="1:25" x14ac:dyDescent="0.2">
      <c r="A404" s="135"/>
      <c r="F404" s="136"/>
      <c r="G404" s="137"/>
      <c r="H404" s="137"/>
      <c r="I404" s="138"/>
      <c r="J404" s="137"/>
      <c r="K404" s="139"/>
      <c r="L404" s="139"/>
      <c r="M404" s="140"/>
      <c r="N404" s="140"/>
      <c r="O404" s="140"/>
      <c r="P404" s="140"/>
      <c r="Q404" s="140"/>
      <c r="R404" s="141"/>
      <c r="S404" s="142"/>
      <c r="T404" s="142"/>
      <c r="U404" s="143"/>
      <c r="V404" s="143"/>
      <c r="W404" s="144"/>
      <c r="X404" s="145"/>
      <c r="Y404" s="146"/>
    </row>
    <row r="405" spans="1:25" x14ac:dyDescent="0.2">
      <c r="A405" s="135"/>
      <c r="F405" s="136"/>
      <c r="G405" s="137"/>
      <c r="H405" s="137"/>
      <c r="I405" s="138"/>
      <c r="J405" s="137"/>
      <c r="K405" s="139"/>
      <c r="L405" s="139"/>
      <c r="M405" s="140"/>
      <c r="N405" s="140"/>
      <c r="O405" s="140"/>
      <c r="P405" s="140"/>
      <c r="Q405" s="140"/>
      <c r="R405" s="141"/>
      <c r="S405" s="142"/>
      <c r="T405" s="142"/>
      <c r="U405" s="143"/>
      <c r="V405" s="143"/>
      <c r="W405" s="144"/>
      <c r="X405" s="145"/>
      <c r="Y405" s="146"/>
    </row>
    <row r="406" spans="1:25" x14ac:dyDescent="0.2">
      <c r="A406" s="135"/>
      <c r="F406" s="136"/>
      <c r="G406" s="137"/>
      <c r="H406" s="137"/>
      <c r="I406" s="138"/>
      <c r="J406" s="137"/>
      <c r="K406" s="139"/>
      <c r="L406" s="139"/>
      <c r="M406" s="140"/>
      <c r="N406" s="140"/>
      <c r="O406" s="140"/>
      <c r="P406" s="140"/>
      <c r="Q406" s="140"/>
      <c r="R406" s="141"/>
      <c r="S406" s="142"/>
      <c r="T406" s="142"/>
      <c r="U406" s="143"/>
      <c r="V406" s="143"/>
      <c r="W406" s="144"/>
      <c r="X406" s="145"/>
      <c r="Y406" s="146"/>
    </row>
    <row r="407" spans="1:25" x14ac:dyDescent="0.2">
      <c r="A407" s="135"/>
      <c r="F407" s="136"/>
      <c r="G407" s="137"/>
      <c r="H407" s="137"/>
      <c r="I407" s="138"/>
      <c r="J407" s="137"/>
      <c r="K407" s="139"/>
      <c r="L407" s="139"/>
      <c r="M407" s="140"/>
      <c r="N407" s="140"/>
      <c r="O407" s="140"/>
      <c r="P407" s="140"/>
      <c r="Q407" s="140"/>
      <c r="R407" s="141"/>
      <c r="S407" s="142"/>
      <c r="T407" s="142"/>
      <c r="U407" s="143"/>
      <c r="V407" s="143"/>
      <c r="W407" s="144"/>
      <c r="X407" s="145"/>
      <c r="Y407" s="146"/>
    </row>
    <row r="408" spans="1:25" x14ac:dyDescent="0.2">
      <c r="A408" s="135"/>
      <c r="F408" s="136"/>
      <c r="G408" s="137"/>
      <c r="H408" s="137"/>
      <c r="I408" s="138"/>
      <c r="J408" s="137"/>
      <c r="K408" s="139"/>
      <c r="L408" s="139"/>
      <c r="M408" s="140"/>
      <c r="N408" s="140"/>
      <c r="O408" s="140"/>
      <c r="P408" s="140"/>
      <c r="Q408" s="140"/>
      <c r="R408" s="141"/>
      <c r="S408" s="142"/>
      <c r="T408" s="142"/>
      <c r="U408" s="143"/>
      <c r="V408" s="143"/>
      <c r="W408" s="144"/>
      <c r="X408" s="145"/>
      <c r="Y408" s="146"/>
    </row>
    <row r="409" spans="1:25" x14ac:dyDescent="0.2">
      <c r="A409" s="135"/>
      <c r="F409" s="136"/>
      <c r="G409" s="137"/>
      <c r="H409" s="137"/>
      <c r="I409" s="138"/>
      <c r="J409" s="137"/>
      <c r="K409" s="139"/>
      <c r="L409" s="139"/>
      <c r="M409" s="140"/>
      <c r="N409" s="140"/>
      <c r="O409" s="140"/>
      <c r="P409" s="140"/>
      <c r="Q409" s="140"/>
      <c r="R409" s="141"/>
      <c r="S409" s="142"/>
      <c r="T409" s="142"/>
      <c r="U409" s="143"/>
      <c r="V409" s="143"/>
      <c r="W409" s="144"/>
      <c r="X409" s="145"/>
      <c r="Y409" s="146"/>
    </row>
    <row r="410" spans="1:25" x14ac:dyDescent="0.2">
      <c r="A410" s="135"/>
      <c r="F410" s="136"/>
      <c r="G410" s="137"/>
      <c r="H410" s="137"/>
      <c r="I410" s="138"/>
      <c r="J410" s="137"/>
      <c r="K410" s="139"/>
      <c r="L410" s="139"/>
      <c r="M410" s="140"/>
      <c r="N410" s="140"/>
      <c r="O410" s="140"/>
      <c r="P410" s="140"/>
      <c r="Q410" s="140"/>
      <c r="R410" s="141"/>
      <c r="S410" s="142"/>
      <c r="T410" s="142"/>
      <c r="U410" s="143"/>
      <c r="V410" s="143"/>
      <c r="W410" s="144"/>
      <c r="X410" s="145"/>
      <c r="Y410" s="146"/>
    </row>
    <row r="411" spans="1:25" x14ac:dyDescent="0.2">
      <c r="A411" s="135"/>
      <c r="F411" s="136"/>
      <c r="G411" s="137"/>
      <c r="H411" s="137"/>
      <c r="I411" s="138"/>
      <c r="J411" s="137"/>
      <c r="K411" s="139"/>
      <c r="L411" s="139"/>
      <c r="M411" s="140"/>
      <c r="N411" s="140"/>
      <c r="O411" s="140"/>
      <c r="P411" s="140"/>
      <c r="Q411" s="140"/>
      <c r="R411" s="141"/>
      <c r="S411" s="142"/>
      <c r="T411" s="142"/>
      <c r="U411" s="143"/>
      <c r="V411" s="143"/>
      <c r="W411" s="144"/>
      <c r="X411" s="145"/>
      <c r="Y411" s="146"/>
    </row>
    <row r="412" spans="1:25" x14ac:dyDescent="0.2">
      <c r="A412" s="135"/>
      <c r="F412" s="136"/>
      <c r="G412" s="137"/>
      <c r="H412" s="137"/>
      <c r="I412" s="138"/>
      <c r="J412" s="137"/>
      <c r="K412" s="139"/>
      <c r="L412" s="139"/>
      <c r="M412" s="140"/>
      <c r="N412" s="140"/>
      <c r="O412" s="140"/>
      <c r="P412" s="140"/>
      <c r="Q412" s="140"/>
      <c r="R412" s="141"/>
      <c r="S412" s="142"/>
      <c r="T412" s="142"/>
      <c r="U412" s="143"/>
      <c r="V412" s="143"/>
      <c r="W412" s="144"/>
      <c r="X412" s="145"/>
      <c r="Y412" s="146"/>
    </row>
    <row r="413" spans="1:25" x14ac:dyDescent="0.2">
      <c r="A413" s="135"/>
      <c r="F413" s="136"/>
      <c r="G413" s="137"/>
      <c r="H413" s="137"/>
      <c r="I413" s="138"/>
      <c r="J413" s="137"/>
      <c r="K413" s="139"/>
      <c r="L413" s="139"/>
      <c r="M413" s="140"/>
      <c r="N413" s="140"/>
      <c r="O413" s="140"/>
      <c r="P413" s="140"/>
      <c r="Q413" s="140"/>
      <c r="R413" s="141"/>
      <c r="S413" s="142"/>
      <c r="T413" s="142"/>
      <c r="U413" s="143"/>
      <c r="V413" s="143"/>
      <c r="W413" s="144"/>
      <c r="X413" s="145"/>
      <c r="Y413" s="146"/>
    </row>
    <row r="414" spans="1:25" x14ac:dyDescent="0.2">
      <c r="A414" s="135"/>
      <c r="F414" s="136"/>
      <c r="G414" s="137"/>
      <c r="H414" s="137"/>
      <c r="I414" s="138"/>
      <c r="J414" s="137"/>
      <c r="K414" s="139"/>
      <c r="L414" s="139"/>
      <c r="M414" s="140"/>
      <c r="N414" s="140"/>
      <c r="O414" s="140"/>
      <c r="P414" s="140"/>
      <c r="Q414" s="140"/>
      <c r="R414" s="141"/>
      <c r="S414" s="142"/>
      <c r="T414" s="142"/>
      <c r="U414" s="143"/>
      <c r="V414" s="143"/>
      <c r="W414" s="144"/>
      <c r="X414" s="145"/>
      <c r="Y414" s="146"/>
    </row>
    <row r="415" spans="1:25" x14ac:dyDescent="0.2">
      <c r="A415" s="135"/>
      <c r="F415" s="136"/>
      <c r="G415" s="137"/>
      <c r="H415" s="137"/>
      <c r="I415" s="138"/>
      <c r="J415" s="137"/>
      <c r="K415" s="139"/>
      <c r="L415" s="139"/>
      <c r="M415" s="140"/>
      <c r="N415" s="140"/>
      <c r="O415" s="140"/>
      <c r="P415" s="140"/>
      <c r="Q415" s="140"/>
      <c r="R415" s="141"/>
      <c r="S415" s="142"/>
      <c r="T415" s="142"/>
      <c r="U415" s="143"/>
      <c r="V415" s="143"/>
      <c r="W415" s="144"/>
      <c r="X415" s="145"/>
      <c r="Y415" s="146"/>
    </row>
    <row r="416" spans="1:25" x14ac:dyDescent="0.2">
      <c r="A416" s="135"/>
      <c r="F416" s="136"/>
      <c r="G416" s="137"/>
      <c r="H416" s="137"/>
      <c r="I416" s="138"/>
      <c r="J416" s="137"/>
      <c r="K416" s="139"/>
      <c r="L416" s="139"/>
      <c r="M416" s="140"/>
      <c r="N416" s="140"/>
      <c r="O416" s="140"/>
      <c r="P416" s="140"/>
      <c r="Q416" s="140"/>
      <c r="R416" s="141"/>
      <c r="S416" s="142"/>
      <c r="T416" s="142"/>
      <c r="U416" s="143"/>
      <c r="V416" s="143"/>
      <c r="W416" s="144"/>
      <c r="X416" s="145"/>
      <c r="Y416" s="146"/>
    </row>
    <row r="417" spans="1:25" x14ac:dyDescent="0.2">
      <c r="A417" s="135"/>
      <c r="F417" s="136"/>
      <c r="G417" s="137"/>
      <c r="H417" s="137"/>
      <c r="I417" s="138"/>
      <c r="J417" s="137"/>
      <c r="K417" s="139"/>
      <c r="L417" s="139"/>
      <c r="M417" s="140"/>
      <c r="N417" s="140"/>
      <c r="O417" s="140"/>
      <c r="P417" s="140"/>
      <c r="Q417" s="140"/>
      <c r="R417" s="141"/>
      <c r="S417" s="142"/>
      <c r="T417" s="142"/>
      <c r="U417" s="143"/>
      <c r="V417" s="143"/>
      <c r="W417" s="144"/>
      <c r="X417" s="145"/>
      <c r="Y417" s="146"/>
    </row>
    <row r="418" spans="1:25" x14ac:dyDescent="0.2">
      <c r="A418" s="135"/>
      <c r="F418" s="136"/>
      <c r="G418" s="137"/>
      <c r="H418" s="137"/>
      <c r="I418" s="138"/>
      <c r="J418" s="137"/>
      <c r="K418" s="139"/>
      <c r="L418" s="139"/>
      <c r="M418" s="140"/>
      <c r="N418" s="140"/>
      <c r="O418" s="140"/>
      <c r="P418" s="140"/>
      <c r="Q418" s="140"/>
      <c r="R418" s="141"/>
      <c r="S418" s="142"/>
      <c r="T418" s="142"/>
      <c r="U418" s="143"/>
      <c r="V418" s="143"/>
      <c r="W418" s="144"/>
      <c r="X418" s="145"/>
      <c r="Y418" s="146"/>
    </row>
    <row r="419" spans="1:25" x14ac:dyDescent="0.2">
      <c r="A419" s="135"/>
      <c r="F419" s="136"/>
      <c r="G419" s="137"/>
      <c r="H419" s="137"/>
      <c r="I419" s="138"/>
      <c r="J419" s="137"/>
      <c r="K419" s="139"/>
      <c r="L419" s="139"/>
      <c r="M419" s="140"/>
      <c r="N419" s="140"/>
      <c r="O419" s="140"/>
      <c r="P419" s="140"/>
      <c r="Q419" s="140"/>
      <c r="R419" s="141"/>
      <c r="S419" s="142"/>
      <c r="T419" s="142"/>
      <c r="U419" s="143"/>
      <c r="V419" s="143"/>
      <c r="W419" s="144"/>
      <c r="X419" s="145"/>
      <c r="Y419" s="146"/>
    </row>
    <row r="420" spans="1:25" x14ac:dyDescent="0.2">
      <c r="A420" s="135"/>
      <c r="F420" s="136"/>
      <c r="G420" s="137"/>
      <c r="H420" s="137"/>
      <c r="I420" s="138"/>
      <c r="J420" s="137"/>
      <c r="K420" s="139"/>
      <c r="L420" s="139"/>
      <c r="M420" s="140"/>
      <c r="N420" s="140"/>
      <c r="O420" s="140"/>
      <c r="P420" s="140"/>
      <c r="Q420" s="140"/>
      <c r="R420" s="141"/>
      <c r="S420" s="142"/>
      <c r="T420" s="142"/>
      <c r="U420" s="143"/>
      <c r="V420" s="143"/>
      <c r="W420" s="144"/>
      <c r="X420" s="145"/>
      <c r="Y420" s="146"/>
    </row>
    <row r="421" spans="1:25" x14ac:dyDescent="0.2">
      <c r="A421" s="135"/>
      <c r="F421" s="136"/>
      <c r="G421" s="137"/>
      <c r="H421" s="137"/>
      <c r="I421" s="138"/>
      <c r="J421" s="137"/>
      <c r="K421" s="139"/>
      <c r="L421" s="139"/>
      <c r="M421" s="140"/>
      <c r="N421" s="140"/>
      <c r="O421" s="140"/>
      <c r="P421" s="140"/>
      <c r="Q421" s="140"/>
      <c r="R421" s="141"/>
      <c r="S421" s="142"/>
      <c r="T421" s="142"/>
      <c r="U421" s="143"/>
      <c r="V421" s="143"/>
      <c r="W421" s="144"/>
      <c r="X421" s="145"/>
      <c r="Y421" s="146"/>
    </row>
    <row r="422" spans="1:25" x14ac:dyDescent="0.2">
      <c r="A422" s="135"/>
      <c r="F422" s="136"/>
      <c r="G422" s="137"/>
      <c r="H422" s="137"/>
      <c r="I422" s="138"/>
      <c r="J422" s="137"/>
      <c r="K422" s="139"/>
      <c r="L422" s="139"/>
      <c r="M422" s="140"/>
      <c r="N422" s="140"/>
      <c r="O422" s="140"/>
      <c r="P422" s="140"/>
      <c r="Q422" s="140"/>
      <c r="R422" s="141"/>
      <c r="S422" s="142"/>
      <c r="T422" s="142"/>
      <c r="U422" s="143"/>
      <c r="V422" s="143"/>
      <c r="W422" s="144"/>
      <c r="X422" s="145"/>
      <c r="Y422" s="146"/>
    </row>
    <row r="423" spans="1:25" x14ac:dyDescent="0.2">
      <c r="A423" s="135"/>
      <c r="F423" s="136"/>
      <c r="G423" s="137"/>
      <c r="H423" s="137"/>
      <c r="I423" s="138"/>
      <c r="J423" s="137"/>
      <c r="K423" s="139"/>
      <c r="L423" s="139"/>
      <c r="M423" s="140"/>
      <c r="N423" s="140"/>
      <c r="O423" s="140"/>
      <c r="P423" s="140"/>
      <c r="Q423" s="140"/>
      <c r="R423" s="141"/>
      <c r="S423" s="142"/>
      <c r="T423" s="142"/>
      <c r="U423" s="143"/>
      <c r="V423" s="143"/>
      <c r="W423" s="144"/>
      <c r="X423" s="145"/>
      <c r="Y423" s="146"/>
    </row>
    <row r="424" spans="1:25" x14ac:dyDescent="0.2">
      <c r="A424" s="135"/>
      <c r="F424" s="136"/>
      <c r="G424" s="137"/>
      <c r="H424" s="137"/>
      <c r="I424" s="138"/>
      <c r="J424" s="137"/>
      <c r="K424" s="139"/>
      <c r="L424" s="139"/>
      <c r="M424" s="140"/>
      <c r="N424" s="140"/>
      <c r="O424" s="140"/>
      <c r="P424" s="140"/>
      <c r="Q424" s="140"/>
      <c r="R424" s="141"/>
      <c r="S424" s="142"/>
      <c r="T424" s="142"/>
      <c r="U424" s="143"/>
      <c r="V424" s="143"/>
      <c r="W424" s="144"/>
      <c r="X424" s="145"/>
      <c r="Y424" s="146"/>
    </row>
    <row r="425" spans="1:25" x14ac:dyDescent="0.2">
      <c r="A425" s="135"/>
      <c r="F425" s="136"/>
      <c r="G425" s="137"/>
      <c r="H425" s="137"/>
      <c r="I425" s="138"/>
      <c r="J425" s="137"/>
      <c r="K425" s="139"/>
      <c r="L425" s="139"/>
      <c r="M425" s="140"/>
      <c r="N425" s="140"/>
      <c r="O425" s="140"/>
      <c r="P425" s="140"/>
      <c r="Q425" s="140"/>
      <c r="R425" s="141"/>
      <c r="S425" s="142"/>
      <c r="T425" s="142"/>
      <c r="U425" s="143"/>
      <c r="V425" s="143"/>
      <c r="W425" s="144"/>
      <c r="X425" s="145"/>
      <c r="Y425" s="146"/>
    </row>
    <row r="426" spans="1:25" x14ac:dyDescent="0.2">
      <c r="A426" s="135"/>
      <c r="F426" s="136"/>
      <c r="G426" s="137"/>
      <c r="H426" s="137"/>
      <c r="I426" s="138"/>
      <c r="J426" s="137"/>
      <c r="K426" s="139"/>
      <c r="L426" s="139"/>
      <c r="M426" s="140"/>
      <c r="N426" s="140"/>
      <c r="O426" s="140"/>
      <c r="P426" s="140"/>
      <c r="Q426" s="140"/>
      <c r="R426" s="141"/>
      <c r="S426" s="142"/>
      <c r="T426" s="142"/>
      <c r="U426" s="143"/>
      <c r="V426" s="143"/>
      <c r="W426" s="144"/>
      <c r="X426" s="145"/>
      <c r="Y426" s="146"/>
    </row>
    <row r="427" spans="1:25" x14ac:dyDescent="0.2">
      <c r="A427" s="135"/>
      <c r="F427" s="136"/>
      <c r="G427" s="137"/>
      <c r="H427" s="137"/>
      <c r="I427" s="138"/>
      <c r="J427" s="137"/>
      <c r="K427" s="139"/>
      <c r="L427" s="139"/>
      <c r="M427" s="140"/>
      <c r="N427" s="140"/>
      <c r="O427" s="140"/>
      <c r="P427" s="140"/>
      <c r="Q427" s="140"/>
      <c r="R427" s="141"/>
      <c r="S427" s="142"/>
      <c r="T427" s="142"/>
      <c r="U427" s="143"/>
      <c r="V427" s="143"/>
      <c r="W427" s="144"/>
      <c r="X427" s="145"/>
      <c r="Y427" s="146"/>
    </row>
    <row r="428" spans="1:25" x14ac:dyDescent="0.2">
      <c r="A428" s="135"/>
      <c r="F428" s="136"/>
      <c r="G428" s="137"/>
      <c r="H428" s="137"/>
      <c r="I428" s="138"/>
      <c r="J428" s="137"/>
      <c r="K428" s="139"/>
      <c r="L428" s="139"/>
      <c r="M428" s="140"/>
      <c r="N428" s="140"/>
      <c r="O428" s="140"/>
      <c r="P428" s="140"/>
      <c r="Q428" s="140"/>
      <c r="R428" s="141"/>
      <c r="S428" s="142"/>
      <c r="T428" s="142"/>
      <c r="U428" s="143"/>
      <c r="V428" s="143"/>
      <c r="W428" s="144"/>
      <c r="X428" s="145"/>
      <c r="Y428" s="146"/>
    </row>
    <row r="429" spans="1:25" x14ac:dyDescent="0.2">
      <c r="A429" s="135"/>
      <c r="F429" s="136"/>
      <c r="G429" s="137"/>
      <c r="H429" s="137"/>
      <c r="I429" s="138"/>
      <c r="J429" s="137"/>
      <c r="K429" s="139"/>
      <c r="L429" s="139"/>
      <c r="M429" s="140"/>
      <c r="N429" s="140"/>
      <c r="O429" s="140"/>
      <c r="P429" s="140"/>
      <c r="Q429" s="140"/>
      <c r="R429" s="141"/>
      <c r="S429" s="142"/>
      <c r="T429" s="142"/>
      <c r="U429" s="143"/>
      <c r="V429" s="143"/>
      <c r="W429" s="144"/>
      <c r="X429" s="145"/>
      <c r="Y429" s="146"/>
    </row>
    <row r="430" spans="1:25" x14ac:dyDescent="0.2">
      <c r="A430" s="135"/>
      <c r="F430" s="136"/>
      <c r="G430" s="137"/>
      <c r="H430" s="137"/>
      <c r="I430" s="138"/>
      <c r="J430" s="137"/>
      <c r="K430" s="139"/>
      <c r="L430" s="139"/>
      <c r="M430" s="140"/>
      <c r="N430" s="140"/>
      <c r="O430" s="140"/>
      <c r="P430" s="140"/>
      <c r="Q430" s="140"/>
      <c r="R430" s="141"/>
      <c r="S430" s="142"/>
      <c r="T430" s="142"/>
      <c r="U430" s="143"/>
      <c r="V430" s="143"/>
      <c r="W430" s="144"/>
      <c r="X430" s="145"/>
      <c r="Y430" s="146"/>
    </row>
    <row r="431" spans="1:25" x14ac:dyDescent="0.2">
      <c r="A431" s="135"/>
      <c r="F431" s="136"/>
      <c r="G431" s="137"/>
      <c r="H431" s="137"/>
      <c r="I431" s="138"/>
      <c r="J431" s="137"/>
      <c r="K431" s="139"/>
      <c r="L431" s="139"/>
      <c r="M431" s="140"/>
      <c r="N431" s="140"/>
      <c r="O431" s="140"/>
      <c r="P431" s="140"/>
      <c r="Q431" s="140"/>
      <c r="R431" s="141"/>
      <c r="S431" s="142"/>
      <c r="T431" s="142"/>
      <c r="U431" s="143"/>
      <c r="V431" s="143"/>
      <c r="W431" s="144"/>
      <c r="X431" s="145"/>
      <c r="Y431" s="146"/>
    </row>
    <row r="432" spans="1:25" x14ac:dyDescent="0.2">
      <c r="A432" s="135"/>
      <c r="F432" s="136"/>
      <c r="G432" s="137"/>
      <c r="H432" s="137"/>
      <c r="I432" s="138"/>
      <c r="J432" s="137"/>
      <c r="K432" s="139"/>
      <c r="L432" s="139"/>
      <c r="M432" s="140"/>
      <c r="N432" s="140"/>
      <c r="O432" s="140"/>
      <c r="P432" s="140"/>
      <c r="Q432" s="140"/>
      <c r="R432" s="141"/>
      <c r="S432" s="142"/>
      <c r="T432" s="142"/>
      <c r="U432" s="143"/>
      <c r="V432" s="143"/>
      <c r="W432" s="144"/>
      <c r="X432" s="145"/>
      <c r="Y432" s="146"/>
    </row>
    <row r="433" spans="1:25" x14ac:dyDescent="0.2">
      <c r="A433" s="135"/>
      <c r="F433" s="136"/>
      <c r="G433" s="137"/>
      <c r="H433" s="137"/>
      <c r="I433" s="138"/>
      <c r="J433" s="137"/>
      <c r="K433" s="139"/>
      <c r="L433" s="139"/>
      <c r="M433" s="140"/>
      <c r="N433" s="140"/>
      <c r="O433" s="140"/>
      <c r="P433" s="140"/>
      <c r="Q433" s="140"/>
      <c r="R433" s="141"/>
      <c r="S433" s="142"/>
      <c r="T433" s="142"/>
      <c r="U433" s="143"/>
      <c r="V433" s="143"/>
      <c r="W433" s="144"/>
      <c r="X433" s="145"/>
      <c r="Y433" s="146"/>
    </row>
    <row r="434" spans="1:25" x14ac:dyDescent="0.2">
      <c r="A434" s="135"/>
      <c r="F434" s="136"/>
      <c r="G434" s="137"/>
      <c r="H434" s="137"/>
      <c r="I434" s="138"/>
      <c r="J434" s="137"/>
      <c r="K434" s="139"/>
      <c r="L434" s="139"/>
      <c r="M434" s="140"/>
      <c r="N434" s="140"/>
      <c r="O434" s="140"/>
      <c r="P434" s="140"/>
      <c r="Q434" s="140"/>
      <c r="R434" s="141"/>
      <c r="S434" s="142"/>
      <c r="T434" s="142"/>
      <c r="U434" s="143"/>
      <c r="V434" s="143"/>
      <c r="W434" s="144"/>
      <c r="X434" s="145"/>
      <c r="Y434" s="146"/>
    </row>
    <row r="435" spans="1:25" x14ac:dyDescent="0.2">
      <c r="A435" s="135"/>
      <c r="F435" s="136"/>
      <c r="G435" s="137"/>
      <c r="H435" s="137"/>
      <c r="I435" s="138"/>
      <c r="J435" s="137"/>
      <c r="K435" s="139"/>
      <c r="L435" s="139"/>
      <c r="M435" s="140"/>
      <c r="N435" s="140"/>
      <c r="O435" s="140"/>
      <c r="P435" s="140"/>
      <c r="Q435" s="140"/>
      <c r="R435" s="141"/>
      <c r="S435" s="142"/>
      <c r="T435" s="142"/>
      <c r="U435" s="143"/>
      <c r="V435" s="143"/>
      <c r="W435" s="144"/>
      <c r="X435" s="145"/>
      <c r="Y435" s="146"/>
    </row>
    <row r="436" spans="1:25" x14ac:dyDescent="0.2">
      <c r="A436" s="135"/>
      <c r="F436" s="136"/>
      <c r="G436" s="137"/>
      <c r="H436" s="137"/>
      <c r="I436" s="138"/>
      <c r="J436" s="137"/>
      <c r="K436" s="139"/>
      <c r="L436" s="139"/>
      <c r="M436" s="140"/>
      <c r="N436" s="140"/>
      <c r="O436" s="140"/>
      <c r="P436" s="140"/>
      <c r="Q436" s="140"/>
      <c r="R436" s="141"/>
      <c r="S436" s="142"/>
      <c r="T436" s="142"/>
      <c r="U436" s="143"/>
      <c r="V436" s="143"/>
      <c r="W436" s="144"/>
      <c r="X436" s="145"/>
      <c r="Y436" s="146"/>
    </row>
    <row r="437" spans="1:25" x14ac:dyDescent="0.2">
      <c r="A437" s="135"/>
      <c r="F437" s="136"/>
      <c r="G437" s="137"/>
      <c r="H437" s="137"/>
      <c r="I437" s="138"/>
      <c r="J437" s="137"/>
      <c r="K437" s="139"/>
      <c r="L437" s="139"/>
      <c r="M437" s="140"/>
      <c r="N437" s="140"/>
      <c r="O437" s="140"/>
      <c r="P437" s="140"/>
      <c r="Q437" s="140"/>
      <c r="R437" s="141"/>
      <c r="S437" s="142"/>
      <c r="T437" s="142"/>
      <c r="U437" s="143"/>
      <c r="V437" s="143"/>
      <c r="W437" s="144"/>
      <c r="X437" s="145"/>
      <c r="Y437" s="146"/>
    </row>
    <row r="438" spans="1:25" x14ac:dyDescent="0.2">
      <c r="A438" s="135"/>
      <c r="F438" s="136"/>
      <c r="G438" s="137"/>
      <c r="H438" s="137"/>
      <c r="I438" s="138"/>
      <c r="J438" s="137"/>
      <c r="K438" s="139"/>
      <c r="L438" s="139"/>
      <c r="M438" s="140"/>
      <c r="N438" s="140"/>
      <c r="O438" s="140"/>
      <c r="P438" s="140"/>
      <c r="Q438" s="140"/>
      <c r="R438" s="141"/>
      <c r="S438" s="142"/>
      <c r="T438" s="142"/>
      <c r="U438" s="143"/>
      <c r="V438" s="143"/>
      <c r="W438" s="144"/>
      <c r="X438" s="145"/>
      <c r="Y438" s="146"/>
    </row>
    <row r="439" spans="1:25" x14ac:dyDescent="0.2">
      <c r="A439" s="135"/>
      <c r="F439" s="136"/>
      <c r="G439" s="137"/>
      <c r="H439" s="137"/>
      <c r="I439" s="138"/>
      <c r="J439" s="137"/>
      <c r="K439" s="139"/>
      <c r="L439" s="139"/>
      <c r="M439" s="140"/>
      <c r="N439" s="140"/>
      <c r="O439" s="140"/>
      <c r="P439" s="140"/>
      <c r="Q439" s="140"/>
      <c r="R439" s="141"/>
      <c r="S439" s="142"/>
      <c r="T439" s="142"/>
      <c r="U439" s="143"/>
      <c r="V439" s="143"/>
      <c r="W439" s="144"/>
      <c r="X439" s="145"/>
      <c r="Y439" s="146"/>
    </row>
    <row r="440" spans="1:25" x14ac:dyDescent="0.2">
      <c r="A440" s="135"/>
      <c r="F440" s="136"/>
      <c r="G440" s="137"/>
      <c r="H440" s="137"/>
      <c r="I440" s="138"/>
      <c r="J440" s="137"/>
      <c r="K440" s="139"/>
      <c r="L440" s="139"/>
      <c r="M440" s="140"/>
      <c r="N440" s="140"/>
      <c r="O440" s="140"/>
      <c r="P440" s="140"/>
      <c r="Q440" s="140"/>
      <c r="R440" s="141"/>
      <c r="S440" s="142"/>
      <c r="T440" s="142"/>
      <c r="U440" s="143"/>
      <c r="V440" s="143"/>
      <c r="W440" s="144"/>
      <c r="X440" s="145"/>
      <c r="Y440" s="146"/>
    </row>
    <row r="441" spans="1:25" x14ac:dyDescent="0.2">
      <c r="A441" s="135"/>
      <c r="F441" s="136"/>
      <c r="G441" s="137"/>
      <c r="H441" s="137"/>
      <c r="I441" s="138"/>
      <c r="J441" s="137"/>
      <c r="K441" s="139"/>
      <c r="L441" s="139"/>
      <c r="M441" s="140"/>
      <c r="N441" s="140"/>
      <c r="O441" s="140"/>
      <c r="P441" s="140"/>
      <c r="Q441" s="140"/>
      <c r="R441" s="141"/>
      <c r="S441" s="142"/>
      <c r="T441" s="142"/>
      <c r="U441" s="143"/>
      <c r="V441" s="143"/>
      <c r="W441" s="144"/>
      <c r="X441" s="145"/>
      <c r="Y441" s="146"/>
    </row>
    <row r="442" spans="1:25" x14ac:dyDescent="0.2">
      <c r="A442" s="135"/>
      <c r="F442" s="136"/>
      <c r="G442" s="137"/>
      <c r="H442" s="137"/>
      <c r="I442" s="138"/>
      <c r="J442" s="137"/>
      <c r="K442" s="139"/>
      <c r="L442" s="139"/>
      <c r="M442" s="140"/>
      <c r="N442" s="140"/>
      <c r="O442" s="140"/>
      <c r="P442" s="140"/>
      <c r="Q442" s="140"/>
      <c r="R442" s="141"/>
      <c r="S442" s="142"/>
      <c r="T442" s="142"/>
      <c r="U442" s="143"/>
      <c r="V442" s="143"/>
      <c r="W442" s="144"/>
      <c r="X442" s="145"/>
      <c r="Y442" s="146"/>
    </row>
    <row r="443" spans="1:25" x14ac:dyDescent="0.2">
      <c r="A443" s="135"/>
      <c r="F443" s="136"/>
      <c r="G443" s="137"/>
      <c r="H443" s="137"/>
      <c r="I443" s="138"/>
      <c r="J443" s="137"/>
      <c r="K443" s="139"/>
      <c r="L443" s="139"/>
      <c r="M443" s="140"/>
      <c r="N443" s="140"/>
      <c r="O443" s="140"/>
      <c r="P443" s="140"/>
      <c r="Q443" s="140"/>
      <c r="R443" s="141"/>
      <c r="S443" s="142"/>
      <c r="T443" s="142"/>
      <c r="U443" s="143"/>
      <c r="V443" s="143"/>
      <c r="W443" s="144"/>
      <c r="X443" s="145"/>
      <c r="Y443" s="146"/>
    </row>
    <row r="444" spans="1:25" x14ac:dyDescent="0.2">
      <c r="A444" s="135"/>
      <c r="F444" s="136"/>
      <c r="G444" s="137"/>
      <c r="H444" s="137"/>
      <c r="I444" s="138"/>
      <c r="J444" s="137"/>
      <c r="K444" s="139"/>
      <c r="L444" s="139"/>
      <c r="M444" s="140"/>
      <c r="N444" s="140"/>
      <c r="O444" s="140"/>
      <c r="P444" s="140"/>
      <c r="Q444" s="140"/>
      <c r="R444" s="141"/>
      <c r="S444" s="142"/>
      <c r="T444" s="142"/>
      <c r="U444" s="143"/>
      <c r="V444" s="143"/>
      <c r="W444" s="144"/>
      <c r="X444" s="145"/>
      <c r="Y444" s="146"/>
    </row>
    <row r="445" spans="1:25" x14ac:dyDescent="0.2">
      <c r="A445" s="135"/>
      <c r="F445" s="136"/>
      <c r="G445" s="137"/>
      <c r="H445" s="137"/>
      <c r="I445" s="138"/>
      <c r="J445" s="137"/>
      <c r="K445" s="139"/>
      <c r="L445" s="139"/>
      <c r="M445" s="140"/>
      <c r="N445" s="140"/>
      <c r="O445" s="140"/>
      <c r="P445" s="140"/>
      <c r="Q445" s="140"/>
      <c r="R445" s="141"/>
      <c r="S445" s="142"/>
      <c r="T445" s="142"/>
      <c r="U445" s="143"/>
      <c r="V445" s="143"/>
      <c r="W445" s="144"/>
      <c r="X445" s="145"/>
      <c r="Y445" s="146"/>
    </row>
    <row r="446" spans="1:25" x14ac:dyDescent="0.2">
      <c r="A446" s="135"/>
      <c r="F446" s="136"/>
      <c r="G446" s="137"/>
      <c r="H446" s="137"/>
      <c r="I446" s="138"/>
      <c r="J446" s="137"/>
      <c r="K446" s="139"/>
      <c r="L446" s="139"/>
      <c r="M446" s="140"/>
      <c r="N446" s="140"/>
      <c r="O446" s="140"/>
      <c r="P446" s="140"/>
      <c r="Q446" s="140"/>
      <c r="R446" s="141"/>
      <c r="S446" s="142"/>
      <c r="T446" s="142"/>
      <c r="U446" s="143"/>
      <c r="V446" s="143"/>
      <c r="W446" s="144"/>
      <c r="X446" s="145"/>
      <c r="Y446" s="146"/>
    </row>
    <row r="447" spans="1:25" x14ac:dyDescent="0.2">
      <c r="A447" s="135"/>
      <c r="F447" s="136"/>
      <c r="G447" s="137"/>
      <c r="H447" s="137"/>
      <c r="I447" s="138"/>
      <c r="J447" s="137"/>
      <c r="K447" s="139"/>
      <c r="L447" s="139"/>
      <c r="M447" s="140"/>
      <c r="N447" s="140"/>
      <c r="O447" s="140"/>
      <c r="P447" s="140"/>
      <c r="Q447" s="140"/>
      <c r="R447" s="141"/>
      <c r="S447" s="142"/>
      <c r="T447" s="142"/>
      <c r="U447" s="143"/>
      <c r="V447" s="143"/>
      <c r="W447" s="144"/>
      <c r="X447" s="145"/>
      <c r="Y447" s="146"/>
    </row>
    <row r="448" spans="1:25" x14ac:dyDescent="0.2">
      <c r="A448" s="135"/>
      <c r="F448" s="136"/>
      <c r="G448" s="137"/>
      <c r="H448" s="137"/>
      <c r="I448" s="138"/>
      <c r="J448" s="137"/>
      <c r="K448" s="139"/>
      <c r="L448" s="139"/>
      <c r="M448" s="140"/>
      <c r="N448" s="140"/>
      <c r="O448" s="140"/>
      <c r="P448" s="140"/>
      <c r="Q448" s="140"/>
      <c r="R448" s="141"/>
      <c r="S448" s="142"/>
      <c r="T448" s="142"/>
      <c r="U448" s="143"/>
      <c r="V448" s="143"/>
      <c r="W448" s="144"/>
      <c r="X448" s="145"/>
      <c r="Y448" s="146"/>
    </row>
    <row r="449" spans="1:25" x14ac:dyDescent="0.2">
      <c r="A449" s="135"/>
      <c r="F449" s="136"/>
      <c r="G449" s="137"/>
      <c r="H449" s="137"/>
      <c r="I449" s="138"/>
      <c r="J449" s="137"/>
      <c r="K449" s="139"/>
      <c r="L449" s="139"/>
      <c r="M449" s="140"/>
      <c r="N449" s="140"/>
      <c r="O449" s="140"/>
      <c r="P449" s="140"/>
      <c r="Q449" s="140"/>
      <c r="R449" s="141"/>
      <c r="S449" s="142"/>
      <c r="T449" s="142"/>
      <c r="U449" s="143"/>
      <c r="V449" s="143"/>
      <c r="W449" s="144"/>
      <c r="X449" s="145"/>
      <c r="Y449" s="146"/>
    </row>
    <row r="450" spans="1:25" x14ac:dyDescent="0.2">
      <c r="A450" s="135"/>
      <c r="F450" s="136"/>
      <c r="G450" s="137"/>
      <c r="H450" s="137"/>
      <c r="I450" s="138"/>
      <c r="J450" s="137"/>
      <c r="K450" s="139"/>
      <c r="L450" s="139"/>
      <c r="M450" s="140"/>
      <c r="N450" s="140"/>
      <c r="O450" s="140"/>
      <c r="P450" s="140"/>
      <c r="Q450" s="140"/>
      <c r="R450" s="141"/>
      <c r="S450" s="142"/>
      <c r="T450" s="142"/>
      <c r="U450" s="143"/>
      <c r="V450" s="143"/>
      <c r="W450" s="144"/>
      <c r="X450" s="145"/>
      <c r="Y450" s="146"/>
    </row>
    <row r="451" spans="1:25" x14ac:dyDescent="0.2">
      <c r="A451" s="135"/>
      <c r="F451" s="136"/>
      <c r="G451" s="137"/>
      <c r="H451" s="137"/>
      <c r="I451" s="138"/>
      <c r="J451" s="137"/>
      <c r="K451" s="139"/>
      <c r="L451" s="139"/>
      <c r="M451" s="140"/>
      <c r="N451" s="140"/>
      <c r="O451" s="140"/>
      <c r="P451" s="140"/>
      <c r="Q451" s="140"/>
      <c r="R451" s="141"/>
      <c r="S451" s="142"/>
      <c r="T451" s="142"/>
      <c r="U451" s="143"/>
      <c r="V451" s="143"/>
      <c r="W451" s="144"/>
      <c r="X451" s="145"/>
      <c r="Y451" s="146"/>
    </row>
    <row r="452" spans="1:25" x14ac:dyDescent="0.2">
      <c r="A452" s="135"/>
      <c r="F452" s="136"/>
      <c r="G452" s="137"/>
      <c r="H452" s="137"/>
      <c r="I452" s="138"/>
      <c r="J452" s="137"/>
      <c r="K452" s="139"/>
      <c r="L452" s="139"/>
      <c r="M452" s="140"/>
      <c r="N452" s="140"/>
      <c r="O452" s="140"/>
      <c r="P452" s="140"/>
      <c r="Q452" s="140"/>
      <c r="R452" s="141"/>
      <c r="S452" s="142"/>
      <c r="T452" s="142"/>
      <c r="U452" s="143"/>
      <c r="V452" s="143"/>
      <c r="W452" s="144"/>
      <c r="X452" s="145"/>
      <c r="Y452" s="146"/>
    </row>
    <row r="453" spans="1:25" x14ac:dyDescent="0.2">
      <c r="A453" s="135"/>
      <c r="F453" s="136"/>
      <c r="G453" s="137"/>
      <c r="H453" s="137"/>
      <c r="I453" s="138"/>
      <c r="J453" s="137"/>
      <c r="K453" s="139"/>
      <c r="L453" s="139"/>
      <c r="M453" s="140"/>
      <c r="N453" s="140"/>
      <c r="O453" s="140"/>
      <c r="P453" s="140"/>
      <c r="Q453" s="140"/>
      <c r="R453" s="141"/>
      <c r="S453" s="142"/>
      <c r="T453" s="142"/>
      <c r="U453" s="143"/>
      <c r="V453" s="143"/>
      <c r="W453" s="144"/>
      <c r="X453" s="145"/>
      <c r="Y453" s="146"/>
    </row>
    <row r="454" spans="1:25" x14ac:dyDescent="0.2">
      <c r="A454" s="135"/>
      <c r="F454" s="136"/>
      <c r="G454" s="137"/>
      <c r="H454" s="137"/>
      <c r="I454" s="138"/>
      <c r="J454" s="137"/>
      <c r="K454" s="139"/>
      <c r="L454" s="139"/>
      <c r="M454" s="140"/>
      <c r="N454" s="140"/>
      <c r="O454" s="140"/>
      <c r="P454" s="140"/>
      <c r="Q454" s="140"/>
      <c r="R454" s="141"/>
      <c r="S454" s="142"/>
      <c r="T454" s="142"/>
      <c r="U454" s="143"/>
      <c r="V454" s="143"/>
      <c r="W454" s="144"/>
      <c r="X454" s="145"/>
      <c r="Y454" s="146"/>
    </row>
    <row r="455" spans="1:25" x14ac:dyDescent="0.2">
      <c r="A455" s="135"/>
      <c r="F455" s="136"/>
      <c r="G455" s="137"/>
      <c r="H455" s="137"/>
      <c r="I455" s="138"/>
      <c r="J455" s="137"/>
      <c r="K455" s="139"/>
      <c r="L455" s="139"/>
      <c r="M455" s="140"/>
      <c r="N455" s="140"/>
      <c r="O455" s="140"/>
      <c r="P455" s="140"/>
      <c r="Q455" s="140"/>
      <c r="R455" s="141"/>
      <c r="S455" s="142"/>
      <c r="T455" s="142"/>
      <c r="U455" s="143"/>
      <c r="V455" s="143"/>
      <c r="W455" s="144"/>
      <c r="X455" s="145"/>
      <c r="Y455" s="146"/>
    </row>
    <row r="456" spans="1:25" x14ac:dyDescent="0.2">
      <c r="A456" s="135"/>
      <c r="F456" s="136"/>
      <c r="G456" s="137"/>
      <c r="H456" s="137"/>
      <c r="I456" s="138"/>
      <c r="J456" s="137"/>
      <c r="K456" s="139"/>
      <c r="L456" s="139"/>
      <c r="M456" s="140"/>
      <c r="N456" s="140"/>
      <c r="O456" s="140"/>
      <c r="P456" s="140"/>
      <c r="Q456" s="140"/>
      <c r="R456" s="141"/>
      <c r="S456" s="142"/>
      <c r="T456" s="142"/>
      <c r="U456" s="143"/>
      <c r="V456" s="143"/>
      <c r="W456" s="144"/>
      <c r="X456" s="145"/>
      <c r="Y456" s="146"/>
    </row>
    <row r="457" spans="1:25" x14ac:dyDescent="0.2">
      <c r="A457" s="135"/>
      <c r="F457" s="136"/>
      <c r="G457" s="137"/>
      <c r="H457" s="137"/>
      <c r="I457" s="138"/>
      <c r="J457" s="137"/>
      <c r="K457" s="139"/>
      <c r="L457" s="139"/>
      <c r="M457" s="140"/>
      <c r="N457" s="140"/>
      <c r="O457" s="140"/>
      <c r="P457" s="140"/>
      <c r="Q457" s="140"/>
      <c r="R457" s="141"/>
      <c r="S457" s="142"/>
      <c r="T457" s="142"/>
      <c r="U457" s="143"/>
      <c r="V457" s="143"/>
      <c r="W457" s="144"/>
      <c r="X457" s="145"/>
      <c r="Y457" s="146"/>
    </row>
    <row r="458" spans="1:25" x14ac:dyDescent="0.2">
      <c r="A458" s="135"/>
      <c r="F458" s="136"/>
      <c r="G458" s="137"/>
      <c r="H458" s="137"/>
      <c r="I458" s="138"/>
      <c r="J458" s="137"/>
      <c r="K458" s="139"/>
      <c r="L458" s="139"/>
      <c r="M458" s="140"/>
      <c r="N458" s="140"/>
      <c r="O458" s="140"/>
      <c r="P458" s="140"/>
      <c r="Q458" s="140"/>
      <c r="R458" s="141"/>
      <c r="S458" s="142"/>
      <c r="T458" s="142"/>
      <c r="U458" s="143"/>
      <c r="V458" s="143"/>
      <c r="W458" s="144"/>
      <c r="X458" s="145"/>
      <c r="Y458" s="146"/>
    </row>
    <row r="459" spans="1:25" x14ac:dyDescent="0.2">
      <c r="A459" s="135"/>
      <c r="F459" s="136"/>
      <c r="G459" s="137"/>
      <c r="H459" s="137"/>
      <c r="I459" s="138"/>
      <c r="J459" s="137"/>
      <c r="K459" s="139"/>
      <c r="L459" s="139"/>
      <c r="M459" s="140"/>
      <c r="N459" s="140"/>
      <c r="O459" s="140"/>
      <c r="P459" s="140"/>
      <c r="Q459" s="140"/>
      <c r="R459" s="141"/>
      <c r="S459" s="142"/>
      <c r="T459" s="142"/>
      <c r="U459" s="143"/>
      <c r="V459" s="143"/>
      <c r="W459" s="144"/>
      <c r="X459" s="145"/>
      <c r="Y459" s="146"/>
    </row>
    <row r="460" spans="1:25" x14ac:dyDescent="0.2">
      <c r="A460" s="135"/>
      <c r="F460" s="136"/>
      <c r="G460" s="137"/>
      <c r="H460" s="137"/>
      <c r="I460" s="138"/>
      <c r="J460" s="137"/>
      <c r="K460" s="139"/>
      <c r="L460" s="139"/>
      <c r="M460" s="140"/>
      <c r="N460" s="140"/>
      <c r="O460" s="140"/>
      <c r="P460" s="140"/>
      <c r="Q460" s="140"/>
      <c r="R460" s="141"/>
      <c r="S460" s="142"/>
      <c r="T460" s="142"/>
      <c r="U460" s="143"/>
      <c r="V460" s="143"/>
      <c r="W460" s="144"/>
      <c r="X460" s="145"/>
      <c r="Y460" s="146"/>
    </row>
    <row r="461" spans="1:25" x14ac:dyDescent="0.2">
      <c r="A461" s="135"/>
      <c r="F461" s="136"/>
      <c r="G461" s="137"/>
      <c r="H461" s="137"/>
      <c r="I461" s="138"/>
      <c r="J461" s="137"/>
      <c r="K461" s="139"/>
      <c r="L461" s="139"/>
      <c r="M461" s="140"/>
      <c r="N461" s="140"/>
      <c r="O461" s="140"/>
      <c r="P461" s="140"/>
      <c r="Q461" s="140"/>
      <c r="R461" s="141"/>
      <c r="S461" s="142"/>
      <c r="T461" s="142"/>
      <c r="U461" s="143"/>
      <c r="V461" s="143"/>
      <c r="W461" s="144"/>
      <c r="X461" s="145"/>
      <c r="Y461" s="146"/>
    </row>
    <row r="462" spans="1:25" x14ac:dyDescent="0.2">
      <c r="A462" s="135"/>
      <c r="F462" s="136"/>
      <c r="G462" s="137"/>
      <c r="H462" s="137"/>
      <c r="I462" s="138"/>
      <c r="J462" s="137"/>
      <c r="K462" s="139"/>
      <c r="L462" s="139"/>
      <c r="M462" s="140"/>
      <c r="N462" s="140"/>
      <c r="O462" s="140"/>
      <c r="P462" s="140"/>
      <c r="Q462" s="140"/>
      <c r="R462" s="141"/>
      <c r="S462" s="142"/>
      <c r="T462" s="142"/>
      <c r="U462" s="143"/>
      <c r="V462" s="143"/>
      <c r="W462" s="144"/>
      <c r="X462" s="145"/>
      <c r="Y462" s="146"/>
    </row>
    <row r="463" spans="1:25" x14ac:dyDescent="0.2">
      <c r="A463" s="135"/>
      <c r="F463" s="136"/>
      <c r="G463" s="137"/>
      <c r="H463" s="137"/>
      <c r="I463" s="138"/>
      <c r="J463" s="137"/>
      <c r="K463" s="139"/>
      <c r="L463" s="139"/>
      <c r="M463" s="140"/>
      <c r="N463" s="140"/>
      <c r="O463" s="140"/>
      <c r="P463" s="140"/>
      <c r="Q463" s="140"/>
      <c r="R463" s="141"/>
      <c r="S463" s="142"/>
      <c r="T463" s="142"/>
      <c r="U463" s="143"/>
      <c r="V463" s="143"/>
      <c r="W463" s="144"/>
      <c r="X463" s="145"/>
      <c r="Y463" s="146"/>
    </row>
    <row r="464" spans="1:25" x14ac:dyDescent="0.2">
      <c r="A464" s="135"/>
      <c r="F464" s="136"/>
      <c r="G464" s="137"/>
      <c r="H464" s="137"/>
      <c r="I464" s="138"/>
      <c r="J464" s="137"/>
      <c r="K464" s="139"/>
      <c r="L464" s="139"/>
      <c r="M464" s="140"/>
      <c r="N464" s="140"/>
      <c r="O464" s="140"/>
      <c r="P464" s="140"/>
      <c r="Q464" s="140"/>
      <c r="R464" s="141"/>
      <c r="S464" s="142"/>
      <c r="T464" s="142"/>
      <c r="U464" s="143"/>
      <c r="V464" s="143"/>
      <c r="W464" s="144"/>
      <c r="X464" s="145"/>
      <c r="Y464" s="146"/>
    </row>
    <row r="465" spans="1:25" x14ac:dyDescent="0.2">
      <c r="A465" s="135"/>
      <c r="F465" s="136"/>
      <c r="G465" s="137"/>
      <c r="H465" s="137"/>
      <c r="I465" s="138"/>
      <c r="J465" s="137"/>
      <c r="K465" s="139"/>
      <c r="L465" s="139"/>
      <c r="M465" s="140"/>
      <c r="N465" s="140"/>
      <c r="O465" s="140"/>
      <c r="P465" s="140"/>
      <c r="Q465" s="140"/>
      <c r="R465" s="141"/>
      <c r="S465" s="142"/>
      <c r="T465" s="142"/>
      <c r="U465" s="143"/>
      <c r="V465" s="143"/>
      <c r="W465" s="144"/>
      <c r="X465" s="145"/>
      <c r="Y465" s="146"/>
    </row>
    <row r="466" spans="1:25" x14ac:dyDescent="0.2">
      <c r="A466" s="135"/>
      <c r="F466" s="136"/>
      <c r="G466" s="137"/>
      <c r="H466" s="137"/>
      <c r="I466" s="138"/>
      <c r="J466" s="137"/>
      <c r="K466" s="139"/>
      <c r="L466" s="139"/>
      <c r="M466" s="140"/>
      <c r="N466" s="140"/>
      <c r="O466" s="140"/>
      <c r="P466" s="140"/>
      <c r="Q466" s="140"/>
      <c r="R466" s="141"/>
      <c r="S466" s="142"/>
      <c r="T466" s="142"/>
      <c r="U466" s="143"/>
      <c r="V466" s="143"/>
      <c r="W466" s="144"/>
      <c r="X466" s="145"/>
      <c r="Y466" s="146"/>
    </row>
    <row r="467" spans="1:25" x14ac:dyDescent="0.2">
      <c r="A467" s="135"/>
      <c r="F467" s="136"/>
      <c r="G467" s="137"/>
      <c r="H467" s="137"/>
      <c r="I467" s="138"/>
      <c r="J467" s="137"/>
      <c r="K467" s="139"/>
      <c r="L467" s="139"/>
      <c r="M467" s="140"/>
      <c r="N467" s="140"/>
      <c r="O467" s="140"/>
      <c r="P467" s="140"/>
      <c r="Q467" s="140"/>
      <c r="R467" s="141"/>
      <c r="S467" s="142"/>
      <c r="T467" s="142"/>
      <c r="U467" s="143"/>
      <c r="V467" s="143"/>
      <c r="W467" s="144"/>
      <c r="X467" s="145"/>
      <c r="Y467" s="146"/>
    </row>
    <row r="468" spans="1:25" x14ac:dyDescent="0.2">
      <c r="A468" s="135"/>
      <c r="F468" s="136"/>
      <c r="G468" s="137"/>
      <c r="H468" s="137"/>
      <c r="I468" s="138"/>
      <c r="J468" s="137"/>
      <c r="K468" s="139"/>
      <c r="L468" s="139"/>
      <c r="M468" s="140"/>
      <c r="N468" s="140"/>
      <c r="O468" s="140"/>
      <c r="P468" s="140"/>
      <c r="Q468" s="140"/>
      <c r="R468" s="141"/>
      <c r="S468" s="142"/>
      <c r="T468" s="142"/>
      <c r="U468" s="143"/>
      <c r="V468" s="143"/>
      <c r="W468" s="144"/>
      <c r="X468" s="145"/>
      <c r="Y468" s="146"/>
    </row>
    <row r="469" spans="1:25" x14ac:dyDescent="0.2">
      <c r="A469" s="135"/>
      <c r="F469" s="136"/>
      <c r="G469" s="137"/>
      <c r="H469" s="137"/>
      <c r="I469" s="138"/>
      <c r="J469" s="137"/>
      <c r="K469" s="139"/>
      <c r="L469" s="139"/>
      <c r="M469" s="140"/>
      <c r="N469" s="140"/>
      <c r="O469" s="140"/>
      <c r="P469" s="140"/>
      <c r="Q469" s="140"/>
      <c r="R469" s="141"/>
      <c r="S469" s="142"/>
      <c r="T469" s="142"/>
      <c r="U469" s="143"/>
      <c r="V469" s="143"/>
      <c r="W469" s="144"/>
      <c r="X469" s="145"/>
      <c r="Y469" s="146"/>
    </row>
    <row r="470" spans="1:25" x14ac:dyDescent="0.2">
      <c r="A470" s="135"/>
      <c r="F470" s="136"/>
      <c r="G470" s="137"/>
      <c r="H470" s="137"/>
      <c r="I470" s="138"/>
      <c r="J470" s="137"/>
      <c r="K470" s="139"/>
      <c r="L470" s="139"/>
      <c r="M470" s="140"/>
      <c r="N470" s="140"/>
      <c r="O470" s="140"/>
      <c r="P470" s="140"/>
      <c r="Q470" s="140"/>
      <c r="R470" s="141"/>
      <c r="S470" s="142"/>
      <c r="T470" s="142"/>
      <c r="U470" s="143"/>
      <c r="V470" s="143"/>
      <c r="W470" s="144"/>
      <c r="X470" s="145"/>
      <c r="Y470" s="146"/>
    </row>
    <row r="471" spans="1:25" x14ac:dyDescent="0.2">
      <c r="A471" s="135"/>
      <c r="F471" s="136"/>
      <c r="G471" s="137"/>
      <c r="H471" s="137"/>
      <c r="I471" s="138"/>
      <c r="J471" s="137"/>
      <c r="K471" s="139"/>
      <c r="L471" s="139"/>
      <c r="M471" s="140"/>
      <c r="N471" s="140"/>
      <c r="O471" s="140"/>
      <c r="P471" s="140"/>
      <c r="Q471" s="140"/>
      <c r="R471" s="141"/>
      <c r="S471" s="142"/>
      <c r="T471" s="142"/>
      <c r="U471" s="143"/>
      <c r="V471" s="143"/>
      <c r="W471" s="144"/>
      <c r="X471" s="145"/>
      <c r="Y471" s="146"/>
    </row>
    <row r="472" spans="1:25" x14ac:dyDescent="0.2">
      <c r="A472" s="135"/>
      <c r="F472" s="136"/>
      <c r="G472" s="137"/>
      <c r="H472" s="137"/>
      <c r="I472" s="138"/>
      <c r="J472" s="137"/>
      <c r="K472" s="139"/>
      <c r="L472" s="139"/>
      <c r="M472" s="140"/>
      <c r="N472" s="140"/>
      <c r="O472" s="140"/>
      <c r="P472" s="140"/>
      <c r="Q472" s="140"/>
      <c r="R472" s="141"/>
      <c r="S472" s="142"/>
      <c r="T472" s="142"/>
      <c r="U472" s="143"/>
      <c r="V472" s="143"/>
      <c r="W472" s="144"/>
      <c r="X472" s="145"/>
      <c r="Y472" s="146"/>
    </row>
    <row r="473" spans="1:25" x14ac:dyDescent="0.2">
      <c r="A473" s="135"/>
      <c r="F473" s="136"/>
      <c r="G473" s="137"/>
      <c r="H473" s="137"/>
      <c r="I473" s="138"/>
      <c r="J473" s="137"/>
      <c r="K473" s="139"/>
      <c r="L473" s="139"/>
      <c r="M473" s="140"/>
      <c r="N473" s="140"/>
      <c r="O473" s="140"/>
      <c r="P473" s="140"/>
      <c r="Q473" s="140"/>
      <c r="R473" s="141"/>
      <c r="S473" s="142"/>
      <c r="T473" s="142"/>
      <c r="U473" s="143"/>
      <c r="V473" s="143"/>
      <c r="W473" s="144"/>
      <c r="X473" s="145"/>
      <c r="Y473" s="146"/>
    </row>
    <row r="474" spans="1:25" x14ac:dyDescent="0.2">
      <c r="A474" s="135"/>
      <c r="F474" s="136"/>
      <c r="G474" s="137"/>
      <c r="H474" s="137"/>
      <c r="I474" s="138"/>
      <c r="J474" s="137"/>
      <c r="K474" s="139"/>
      <c r="L474" s="139"/>
      <c r="M474" s="140"/>
      <c r="N474" s="140"/>
      <c r="O474" s="140"/>
      <c r="P474" s="140"/>
      <c r="Q474" s="140"/>
      <c r="R474" s="141"/>
      <c r="S474" s="142"/>
      <c r="T474" s="142"/>
      <c r="U474" s="143"/>
      <c r="V474" s="143"/>
      <c r="W474" s="144"/>
      <c r="X474" s="145"/>
      <c r="Y474" s="146"/>
    </row>
    <row r="475" spans="1:25" x14ac:dyDescent="0.2">
      <c r="A475" s="135"/>
      <c r="F475" s="136"/>
      <c r="G475" s="137"/>
      <c r="H475" s="137"/>
      <c r="I475" s="138"/>
      <c r="J475" s="137"/>
      <c r="K475" s="139"/>
      <c r="L475" s="139"/>
      <c r="M475" s="140"/>
      <c r="N475" s="140"/>
      <c r="O475" s="140"/>
      <c r="P475" s="140"/>
      <c r="Q475" s="140"/>
      <c r="R475" s="141"/>
      <c r="S475" s="142"/>
      <c r="T475" s="142"/>
      <c r="U475" s="143"/>
      <c r="V475" s="143"/>
      <c r="W475" s="144"/>
      <c r="X475" s="145"/>
      <c r="Y475" s="146"/>
    </row>
    <row r="476" spans="1:25" x14ac:dyDescent="0.2">
      <c r="A476" s="135"/>
      <c r="F476" s="136"/>
      <c r="G476" s="137"/>
      <c r="H476" s="137"/>
      <c r="I476" s="138"/>
      <c r="J476" s="137"/>
      <c r="K476" s="139"/>
      <c r="L476" s="139"/>
      <c r="M476" s="140"/>
      <c r="N476" s="140"/>
      <c r="O476" s="140"/>
      <c r="P476" s="140"/>
      <c r="Q476" s="140"/>
      <c r="R476" s="141"/>
      <c r="S476" s="142"/>
      <c r="T476" s="142"/>
      <c r="U476" s="143"/>
      <c r="V476" s="143"/>
      <c r="W476" s="144"/>
      <c r="X476" s="145"/>
      <c r="Y476" s="146"/>
    </row>
    <row r="477" spans="1:25" x14ac:dyDescent="0.2">
      <c r="A477" s="135"/>
      <c r="F477" s="136"/>
      <c r="G477" s="137"/>
      <c r="H477" s="137"/>
      <c r="I477" s="138"/>
      <c r="J477" s="137"/>
      <c r="K477" s="139"/>
      <c r="L477" s="139"/>
      <c r="M477" s="140"/>
      <c r="N477" s="140"/>
      <c r="O477" s="140"/>
      <c r="P477" s="140"/>
      <c r="Q477" s="140"/>
      <c r="R477" s="141"/>
      <c r="S477" s="142"/>
      <c r="T477" s="142"/>
      <c r="U477" s="143"/>
      <c r="V477" s="143"/>
      <c r="W477" s="144"/>
      <c r="X477" s="145"/>
      <c r="Y477" s="146"/>
    </row>
    <row r="478" spans="1:25" x14ac:dyDescent="0.2">
      <c r="A478" s="135"/>
      <c r="F478" s="136"/>
      <c r="G478" s="137"/>
      <c r="H478" s="137"/>
      <c r="I478" s="138"/>
      <c r="J478" s="137"/>
      <c r="K478" s="139"/>
      <c r="L478" s="139"/>
      <c r="M478" s="140"/>
      <c r="N478" s="140"/>
      <c r="O478" s="140"/>
      <c r="P478" s="140"/>
      <c r="Q478" s="140"/>
      <c r="R478" s="141"/>
      <c r="S478" s="142"/>
      <c r="T478" s="142"/>
      <c r="U478" s="143"/>
      <c r="V478" s="143"/>
      <c r="W478" s="144"/>
      <c r="X478" s="145"/>
      <c r="Y478" s="146"/>
    </row>
    <row r="479" spans="1:25" x14ac:dyDescent="0.2">
      <c r="A479" s="135"/>
      <c r="F479" s="136"/>
      <c r="G479" s="137"/>
      <c r="H479" s="137"/>
      <c r="I479" s="138"/>
      <c r="J479" s="137"/>
      <c r="K479" s="139"/>
      <c r="L479" s="139"/>
      <c r="M479" s="140"/>
      <c r="N479" s="140"/>
      <c r="O479" s="140"/>
      <c r="P479" s="140"/>
      <c r="Q479" s="140"/>
      <c r="R479" s="141"/>
      <c r="S479" s="142"/>
      <c r="T479" s="142"/>
      <c r="U479" s="143"/>
      <c r="V479" s="143"/>
      <c r="W479" s="144"/>
      <c r="X479" s="145"/>
      <c r="Y479" s="146"/>
    </row>
    <row r="480" spans="1:25" x14ac:dyDescent="0.2">
      <c r="A480" s="135"/>
      <c r="F480" s="136"/>
      <c r="G480" s="137"/>
      <c r="H480" s="137"/>
      <c r="I480" s="138"/>
      <c r="J480" s="137"/>
      <c r="K480" s="139"/>
      <c r="L480" s="139"/>
      <c r="M480" s="140"/>
      <c r="N480" s="140"/>
      <c r="O480" s="140"/>
      <c r="P480" s="140"/>
      <c r="Q480" s="140"/>
      <c r="R480" s="141"/>
      <c r="S480" s="142"/>
      <c r="T480" s="142"/>
      <c r="U480" s="143"/>
      <c r="V480" s="143"/>
      <c r="W480" s="144"/>
      <c r="X480" s="145"/>
      <c r="Y480" s="146"/>
    </row>
    <row r="481" spans="1:25" x14ac:dyDescent="0.2">
      <c r="A481" s="135"/>
      <c r="F481" s="136"/>
      <c r="G481" s="137"/>
      <c r="H481" s="137"/>
      <c r="I481" s="138"/>
      <c r="J481" s="137"/>
      <c r="K481" s="139"/>
      <c r="L481" s="139"/>
      <c r="M481" s="140"/>
      <c r="N481" s="140"/>
      <c r="O481" s="140"/>
      <c r="P481" s="140"/>
      <c r="Q481" s="140"/>
      <c r="R481" s="141"/>
      <c r="S481" s="142"/>
      <c r="T481" s="142"/>
      <c r="U481" s="143"/>
      <c r="V481" s="143"/>
      <c r="W481" s="144"/>
      <c r="X481" s="145"/>
      <c r="Y481" s="146"/>
    </row>
    <row r="482" spans="1:25" x14ac:dyDescent="0.2">
      <c r="A482" s="135"/>
      <c r="F482" s="136"/>
      <c r="G482" s="137"/>
      <c r="H482" s="137"/>
      <c r="I482" s="138"/>
      <c r="J482" s="137"/>
      <c r="K482" s="139"/>
      <c r="L482" s="139"/>
      <c r="M482" s="140"/>
      <c r="N482" s="140"/>
      <c r="O482" s="140"/>
      <c r="P482" s="140"/>
      <c r="Q482" s="140"/>
      <c r="R482" s="141"/>
      <c r="S482" s="142"/>
      <c r="T482" s="142"/>
      <c r="U482" s="143"/>
      <c r="V482" s="143"/>
      <c r="W482" s="144"/>
      <c r="X482" s="145"/>
      <c r="Y482" s="146"/>
    </row>
    <row r="483" spans="1:25" x14ac:dyDescent="0.2">
      <c r="A483" s="135"/>
      <c r="F483" s="136"/>
      <c r="G483" s="137"/>
      <c r="H483" s="137"/>
      <c r="I483" s="138"/>
      <c r="J483" s="137"/>
      <c r="K483" s="139"/>
      <c r="L483" s="139"/>
      <c r="M483" s="140"/>
      <c r="N483" s="140"/>
      <c r="O483" s="140"/>
      <c r="P483" s="140"/>
      <c r="Q483" s="140"/>
      <c r="R483" s="141"/>
      <c r="S483" s="142"/>
      <c r="T483" s="142"/>
      <c r="U483" s="143"/>
      <c r="V483" s="143"/>
      <c r="W483" s="144"/>
      <c r="X483" s="145"/>
      <c r="Y483" s="146"/>
    </row>
    <row r="484" spans="1:25" x14ac:dyDescent="0.2">
      <c r="A484" s="135"/>
      <c r="F484" s="136"/>
      <c r="G484" s="137"/>
      <c r="H484" s="137"/>
      <c r="I484" s="138"/>
      <c r="J484" s="137"/>
      <c r="K484" s="139"/>
      <c r="L484" s="139"/>
      <c r="M484" s="140"/>
      <c r="N484" s="140"/>
      <c r="O484" s="140"/>
      <c r="P484" s="140"/>
      <c r="Q484" s="140"/>
      <c r="R484" s="141"/>
      <c r="S484" s="142"/>
      <c r="T484" s="142"/>
      <c r="U484" s="143"/>
      <c r="V484" s="143"/>
      <c r="W484" s="144"/>
      <c r="X484" s="145"/>
      <c r="Y484" s="146"/>
    </row>
    <row r="485" spans="1:25" x14ac:dyDescent="0.2">
      <c r="A485" s="135"/>
      <c r="F485" s="136"/>
      <c r="G485" s="137"/>
      <c r="H485" s="137"/>
      <c r="I485" s="138"/>
      <c r="J485" s="137"/>
      <c r="K485" s="139"/>
      <c r="L485" s="139"/>
      <c r="M485" s="140"/>
      <c r="N485" s="140"/>
      <c r="O485" s="140"/>
      <c r="P485" s="140"/>
      <c r="Q485" s="140"/>
      <c r="R485" s="141"/>
      <c r="S485" s="142"/>
      <c r="T485" s="142"/>
      <c r="U485" s="143"/>
      <c r="V485" s="143"/>
      <c r="W485" s="144"/>
      <c r="X485" s="145"/>
      <c r="Y485" s="146"/>
    </row>
    <row r="486" spans="1:25" x14ac:dyDescent="0.2">
      <c r="A486" s="135"/>
      <c r="F486" s="136"/>
      <c r="G486" s="137"/>
      <c r="H486" s="137"/>
      <c r="I486" s="138"/>
      <c r="J486" s="137"/>
      <c r="K486" s="139"/>
      <c r="L486" s="139"/>
      <c r="M486" s="140"/>
      <c r="N486" s="140"/>
      <c r="O486" s="140"/>
      <c r="P486" s="140"/>
      <c r="Q486" s="140"/>
      <c r="R486" s="141"/>
      <c r="S486" s="142"/>
      <c r="T486" s="142"/>
      <c r="U486" s="143"/>
      <c r="V486" s="143"/>
      <c r="W486" s="144"/>
      <c r="X486" s="145"/>
      <c r="Y486" s="146"/>
    </row>
    <row r="487" spans="1:25" x14ac:dyDescent="0.2">
      <c r="A487" s="135"/>
      <c r="F487" s="136"/>
      <c r="G487" s="137"/>
      <c r="H487" s="137"/>
      <c r="I487" s="138"/>
      <c r="J487" s="137"/>
      <c r="K487" s="139"/>
      <c r="L487" s="139"/>
      <c r="M487" s="140"/>
      <c r="N487" s="140"/>
      <c r="O487" s="140"/>
      <c r="P487" s="140"/>
      <c r="Q487" s="140"/>
      <c r="R487" s="141"/>
      <c r="S487" s="142"/>
      <c r="T487" s="142"/>
      <c r="U487" s="143"/>
      <c r="V487" s="143"/>
      <c r="W487" s="144"/>
      <c r="X487" s="145"/>
      <c r="Y487" s="146"/>
    </row>
    <row r="488" spans="1:25" x14ac:dyDescent="0.2">
      <c r="A488" s="135"/>
      <c r="F488" s="136"/>
      <c r="G488" s="137"/>
      <c r="H488" s="137"/>
      <c r="I488" s="138"/>
      <c r="J488" s="137"/>
      <c r="K488" s="139"/>
      <c r="L488" s="139"/>
      <c r="M488" s="140"/>
      <c r="N488" s="140"/>
      <c r="O488" s="140"/>
      <c r="P488" s="140"/>
      <c r="Q488" s="140"/>
      <c r="R488" s="141"/>
      <c r="S488" s="142"/>
      <c r="T488" s="142"/>
      <c r="U488" s="143"/>
      <c r="V488" s="143"/>
      <c r="W488" s="144"/>
      <c r="X488" s="145"/>
      <c r="Y488" s="146"/>
    </row>
    <row r="489" spans="1:25" x14ac:dyDescent="0.2">
      <c r="A489" s="135"/>
      <c r="F489" s="136"/>
      <c r="G489" s="137"/>
      <c r="H489" s="137"/>
      <c r="I489" s="138"/>
      <c r="J489" s="137"/>
      <c r="K489" s="139"/>
      <c r="L489" s="139"/>
      <c r="M489" s="140"/>
      <c r="N489" s="140"/>
      <c r="O489" s="140"/>
      <c r="P489" s="140"/>
      <c r="Q489" s="140"/>
      <c r="R489" s="141"/>
      <c r="S489" s="142"/>
      <c r="T489" s="142"/>
      <c r="U489" s="143"/>
      <c r="V489" s="143"/>
      <c r="W489" s="144"/>
      <c r="X489" s="145"/>
      <c r="Y489" s="146"/>
    </row>
    <row r="490" spans="1:25" x14ac:dyDescent="0.2">
      <c r="A490" s="135"/>
      <c r="F490" s="136"/>
      <c r="G490" s="137"/>
      <c r="H490" s="137"/>
      <c r="I490" s="138"/>
      <c r="J490" s="137"/>
      <c r="K490" s="139"/>
      <c r="L490" s="139"/>
      <c r="M490" s="140"/>
      <c r="N490" s="140"/>
      <c r="O490" s="140"/>
      <c r="P490" s="140"/>
      <c r="Q490" s="140"/>
      <c r="R490" s="141"/>
      <c r="S490" s="142"/>
      <c r="T490" s="142"/>
      <c r="U490" s="143"/>
      <c r="V490" s="143"/>
      <c r="W490" s="144"/>
      <c r="X490" s="145"/>
      <c r="Y490" s="146"/>
    </row>
    <row r="491" spans="1:25" x14ac:dyDescent="0.2">
      <c r="A491" s="135"/>
      <c r="F491" s="136"/>
      <c r="G491" s="137"/>
      <c r="H491" s="137"/>
      <c r="I491" s="138"/>
      <c r="J491" s="137"/>
      <c r="K491" s="139"/>
      <c r="L491" s="139"/>
      <c r="M491" s="140"/>
      <c r="N491" s="140"/>
      <c r="O491" s="140"/>
      <c r="P491" s="140"/>
      <c r="Q491" s="140"/>
      <c r="R491" s="141"/>
      <c r="S491" s="142"/>
      <c r="T491" s="142"/>
      <c r="U491" s="143"/>
      <c r="V491" s="143"/>
      <c r="W491" s="144"/>
      <c r="X491" s="145"/>
      <c r="Y491" s="146"/>
    </row>
    <row r="492" spans="1:25" x14ac:dyDescent="0.2">
      <c r="A492" s="135"/>
      <c r="F492" s="136"/>
      <c r="G492" s="137"/>
      <c r="H492" s="137"/>
      <c r="I492" s="138"/>
      <c r="J492" s="137"/>
      <c r="K492" s="139"/>
      <c r="L492" s="139"/>
      <c r="M492" s="140"/>
      <c r="N492" s="140"/>
      <c r="O492" s="140"/>
      <c r="P492" s="140"/>
      <c r="Q492" s="140"/>
      <c r="R492" s="141"/>
      <c r="S492" s="142"/>
      <c r="T492" s="142"/>
      <c r="U492" s="143"/>
      <c r="V492" s="143"/>
      <c r="W492" s="144"/>
      <c r="X492" s="145"/>
      <c r="Y492" s="146"/>
    </row>
    <row r="493" spans="1:25" x14ac:dyDescent="0.2">
      <c r="A493" s="135"/>
      <c r="F493" s="136"/>
      <c r="G493" s="137"/>
      <c r="H493" s="137"/>
      <c r="I493" s="138"/>
      <c r="J493" s="137"/>
      <c r="K493" s="139"/>
      <c r="L493" s="139"/>
      <c r="M493" s="140"/>
      <c r="N493" s="140"/>
      <c r="O493" s="140"/>
      <c r="P493" s="140"/>
      <c r="Q493" s="140"/>
      <c r="R493" s="141"/>
      <c r="S493" s="142"/>
      <c r="T493" s="142"/>
      <c r="U493" s="143"/>
      <c r="V493" s="143"/>
      <c r="W493" s="144"/>
      <c r="X493" s="145"/>
      <c r="Y493" s="146"/>
    </row>
    <row r="494" spans="1:25" x14ac:dyDescent="0.2">
      <c r="A494" s="135"/>
      <c r="F494" s="136"/>
      <c r="G494" s="137"/>
      <c r="H494" s="137"/>
      <c r="I494" s="138"/>
      <c r="J494" s="137"/>
      <c r="K494" s="139"/>
      <c r="L494" s="139"/>
      <c r="M494" s="140"/>
      <c r="N494" s="140"/>
      <c r="O494" s="140"/>
      <c r="P494" s="140"/>
      <c r="Q494" s="140"/>
      <c r="R494" s="141"/>
      <c r="S494" s="142"/>
      <c r="T494" s="142"/>
      <c r="U494" s="143"/>
      <c r="V494" s="143"/>
      <c r="W494" s="144"/>
      <c r="X494" s="145"/>
      <c r="Y494" s="146"/>
    </row>
    <row r="495" spans="1:25" x14ac:dyDescent="0.2">
      <c r="A495" s="135"/>
      <c r="F495" s="136"/>
      <c r="G495" s="137"/>
      <c r="H495" s="137"/>
      <c r="I495" s="138"/>
      <c r="J495" s="137"/>
      <c r="K495" s="139"/>
      <c r="L495" s="139"/>
      <c r="M495" s="140"/>
      <c r="N495" s="140"/>
      <c r="O495" s="140"/>
      <c r="P495" s="140"/>
      <c r="Q495" s="140"/>
      <c r="R495" s="141"/>
      <c r="S495" s="142"/>
      <c r="T495" s="142"/>
      <c r="U495" s="143"/>
      <c r="V495" s="143"/>
      <c r="W495" s="144"/>
      <c r="X495" s="145"/>
      <c r="Y495" s="146"/>
    </row>
    <row r="496" spans="1:25" x14ac:dyDescent="0.2">
      <c r="A496" s="135"/>
      <c r="F496" s="136"/>
      <c r="G496" s="137"/>
      <c r="H496" s="137"/>
      <c r="I496" s="138"/>
      <c r="J496" s="137"/>
      <c r="K496" s="139"/>
      <c r="L496" s="139"/>
      <c r="M496" s="140"/>
      <c r="N496" s="140"/>
      <c r="O496" s="140"/>
      <c r="P496" s="140"/>
      <c r="Q496" s="140"/>
      <c r="R496" s="141"/>
      <c r="S496" s="142"/>
      <c r="T496" s="142"/>
      <c r="U496" s="143"/>
      <c r="V496" s="143"/>
      <c r="W496" s="144"/>
      <c r="X496" s="145"/>
      <c r="Y496" s="146"/>
    </row>
    <row r="497" spans="1:25" x14ac:dyDescent="0.2">
      <c r="A497" s="135"/>
      <c r="F497" s="136"/>
      <c r="G497" s="137"/>
      <c r="H497" s="137"/>
      <c r="I497" s="138"/>
      <c r="J497" s="137"/>
      <c r="K497" s="139"/>
      <c r="L497" s="139"/>
      <c r="M497" s="140"/>
      <c r="N497" s="140"/>
      <c r="O497" s="140"/>
      <c r="P497" s="140"/>
      <c r="Q497" s="140"/>
      <c r="R497" s="141"/>
      <c r="S497" s="142"/>
      <c r="T497" s="142"/>
      <c r="U497" s="143"/>
      <c r="V497" s="143"/>
      <c r="W497" s="144"/>
      <c r="X497" s="145"/>
      <c r="Y497" s="146"/>
    </row>
    <row r="498" spans="1:25" x14ac:dyDescent="0.2">
      <c r="A498" s="135"/>
      <c r="F498" s="136"/>
      <c r="G498" s="137"/>
      <c r="H498" s="137"/>
      <c r="I498" s="138"/>
      <c r="J498" s="137"/>
      <c r="K498" s="139"/>
      <c r="L498" s="139"/>
      <c r="M498" s="140"/>
      <c r="N498" s="140"/>
      <c r="O498" s="140"/>
      <c r="P498" s="140"/>
      <c r="Q498" s="140"/>
      <c r="R498" s="141"/>
      <c r="S498" s="142"/>
      <c r="T498" s="142"/>
      <c r="U498" s="143"/>
      <c r="V498" s="143"/>
      <c r="W498" s="144"/>
      <c r="X498" s="145"/>
      <c r="Y498" s="146"/>
    </row>
    <row r="499" spans="1:25" x14ac:dyDescent="0.2">
      <c r="A499" s="135"/>
      <c r="F499" s="136"/>
      <c r="G499" s="137"/>
      <c r="H499" s="137"/>
      <c r="I499" s="138"/>
      <c r="J499" s="137"/>
      <c r="K499" s="139"/>
      <c r="L499" s="139"/>
      <c r="M499" s="140"/>
      <c r="N499" s="140"/>
      <c r="O499" s="140"/>
      <c r="P499" s="140"/>
      <c r="Q499" s="140"/>
      <c r="R499" s="141"/>
      <c r="S499" s="142"/>
      <c r="T499" s="142"/>
      <c r="U499" s="143"/>
      <c r="V499" s="143"/>
      <c r="W499" s="144"/>
      <c r="X499" s="145"/>
      <c r="Y499" s="146"/>
    </row>
    <row r="500" spans="1:25" x14ac:dyDescent="0.2">
      <c r="A500" s="135"/>
      <c r="F500" s="136"/>
      <c r="G500" s="137"/>
      <c r="H500" s="137"/>
      <c r="I500" s="138"/>
      <c r="J500" s="137"/>
      <c r="K500" s="139"/>
      <c r="L500" s="139"/>
      <c r="M500" s="140"/>
      <c r="N500" s="140"/>
      <c r="O500" s="140"/>
      <c r="P500" s="140"/>
      <c r="Q500" s="140"/>
      <c r="R500" s="141"/>
      <c r="S500" s="142"/>
      <c r="T500" s="142"/>
      <c r="U500" s="143"/>
      <c r="V500" s="143"/>
      <c r="W500" s="144"/>
      <c r="X500" s="145"/>
      <c r="Y500" s="146"/>
    </row>
    <row r="501" spans="1:25" x14ac:dyDescent="0.2">
      <c r="A501" s="135"/>
      <c r="F501" s="136"/>
      <c r="G501" s="137"/>
      <c r="H501" s="137"/>
      <c r="I501" s="138"/>
      <c r="J501" s="137"/>
      <c r="K501" s="139"/>
      <c r="L501" s="139"/>
      <c r="M501" s="140"/>
      <c r="N501" s="140"/>
      <c r="O501" s="140"/>
      <c r="P501" s="140"/>
      <c r="Q501" s="140"/>
      <c r="R501" s="141"/>
      <c r="S501" s="142"/>
      <c r="T501" s="142"/>
      <c r="U501" s="143"/>
      <c r="V501" s="143"/>
      <c r="W501" s="144"/>
      <c r="X501" s="145"/>
      <c r="Y501" s="146"/>
    </row>
    <row r="502" spans="1:25" x14ac:dyDescent="0.2">
      <c r="A502" s="135"/>
      <c r="F502" s="136"/>
      <c r="G502" s="137"/>
      <c r="H502" s="137"/>
      <c r="I502" s="138"/>
      <c r="J502" s="137"/>
      <c r="K502" s="139"/>
      <c r="L502" s="139"/>
      <c r="M502" s="140"/>
      <c r="N502" s="140"/>
      <c r="O502" s="140"/>
      <c r="P502" s="140"/>
      <c r="Q502" s="140"/>
      <c r="R502" s="141"/>
      <c r="S502" s="142"/>
      <c r="T502" s="142"/>
      <c r="U502" s="143"/>
      <c r="V502" s="143"/>
      <c r="W502" s="144"/>
      <c r="X502" s="145"/>
      <c r="Y502" s="146"/>
    </row>
    <row r="503" spans="1:25" x14ac:dyDescent="0.2">
      <c r="A503" s="135"/>
      <c r="F503" s="136"/>
      <c r="G503" s="137"/>
      <c r="H503" s="137"/>
      <c r="I503" s="138"/>
      <c r="J503" s="137"/>
      <c r="K503" s="139"/>
      <c r="L503" s="139"/>
      <c r="M503" s="140"/>
      <c r="N503" s="140"/>
      <c r="O503" s="140"/>
      <c r="P503" s="140"/>
      <c r="Q503" s="140"/>
      <c r="R503" s="141"/>
      <c r="S503" s="142"/>
      <c r="T503" s="142"/>
      <c r="U503" s="143"/>
      <c r="V503" s="143"/>
      <c r="W503" s="144"/>
      <c r="X503" s="145"/>
      <c r="Y503" s="146"/>
    </row>
    <row r="504" spans="1:25" x14ac:dyDescent="0.2">
      <c r="A504" s="135"/>
      <c r="F504" s="136"/>
      <c r="G504" s="137"/>
      <c r="H504" s="137"/>
      <c r="I504" s="138"/>
      <c r="J504" s="137"/>
      <c r="K504" s="139"/>
      <c r="L504" s="139"/>
      <c r="M504" s="140"/>
      <c r="N504" s="140"/>
      <c r="O504" s="140"/>
      <c r="P504" s="140"/>
      <c r="Q504" s="140"/>
      <c r="R504" s="141"/>
      <c r="S504" s="142"/>
      <c r="T504" s="142"/>
      <c r="U504" s="143"/>
      <c r="V504" s="143"/>
      <c r="W504" s="144"/>
      <c r="X504" s="145"/>
      <c r="Y504" s="146"/>
    </row>
    <row r="505" spans="1:25" x14ac:dyDescent="0.2">
      <c r="A505" s="135"/>
      <c r="F505" s="136"/>
      <c r="G505" s="137"/>
      <c r="H505" s="137"/>
      <c r="I505" s="138"/>
      <c r="J505" s="137"/>
      <c r="K505" s="139"/>
      <c r="L505" s="139"/>
      <c r="M505" s="140"/>
      <c r="N505" s="140"/>
      <c r="O505" s="140"/>
      <c r="P505" s="140"/>
      <c r="Q505" s="140"/>
      <c r="R505" s="141"/>
      <c r="S505" s="142"/>
      <c r="T505" s="142"/>
      <c r="U505" s="143"/>
      <c r="V505" s="143"/>
      <c r="W505" s="144"/>
      <c r="X505" s="145"/>
      <c r="Y505" s="146"/>
    </row>
    <row r="506" spans="1:25" x14ac:dyDescent="0.2">
      <c r="A506" s="135"/>
      <c r="F506" s="136"/>
      <c r="G506" s="137"/>
      <c r="H506" s="137"/>
      <c r="I506" s="138"/>
      <c r="J506" s="137"/>
      <c r="K506" s="139"/>
      <c r="L506" s="139"/>
      <c r="M506" s="140"/>
      <c r="N506" s="140"/>
      <c r="O506" s="140"/>
      <c r="P506" s="140"/>
      <c r="Q506" s="140"/>
      <c r="R506" s="141"/>
      <c r="S506" s="142"/>
      <c r="T506" s="142"/>
      <c r="U506" s="143"/>
      <c r="V506" s="143"/>
      <c r="W506" s="144"/>
      <c r="X506" s="145"/>
      <c r="Y506" s="146"/>
    </row>
    <row r="507" spans="1:25" x14ac:dyDescent="0.2">
      <c r="A507" s="135"/>
      <c r="F507" s="136"/>
      <c r="G507" s="137"/>
      <c r="H507" s="137"/>
      <c r="I507" s="138"/>
      <c r="J507" s="137"/>
      <c r="K507" s="139"/>
      <c r="L507" s="139"/>
      <c r="M507" s="140"/>
      <c r="N507" s="140"/>
      <c r="O507" s="140"/>
      <c r="P507" s="140"/>
      <c r="Q507" s="140"/>
      <c r="R507" s="141"/>
      <c r="S507" s="142"/>
      <c r="T507" s="142"/>
      <c r="U507" s="143"/>
      <c r="V507" s="143"/>
      <c r="W507" s="144"/>
      <c r="X507" s="145"/>
      <c r="Y507" s="146"/>
    </row>
    <row r="508" spans="1:25" x14ac:dyDescent="0.2">
      <c r="A508" s="135"/>
      <c r="F508" s="136"/>
      <c r="G508" s="137"/>
      <c r="H508" s="137"/>
      <c r="I508" s="138"/>
      <c r="J508" s="137"/>
      <c r="K508" s="139"/>
      <c r="L508" s="139"/>
      <c r="M508" s="140"/>
      <c r="N508" s="140"/>
      <c r="O508" s="140"/>
      <c r="P508" s="140"/>
      <c r="Q508" s="140"/>
      <c r="R508" s="141"/>
      <c r="S508" s="142"/>
      <c r="T508" s="142"/>
      <c r="U508" s="143"/>
      <c r="V508" s="143"/>
      <c r="W508" s="144"/>
      <c r="X508" s="145"/>
      <c r="Y508" s="146"/>
    </row>
    <row r="509" spans="1:25" x14ac:dyDescent="0.2">
      <c r="A509" s="135"/>
      <c r="F509" s="136"/>
      <c r="G509" s="137"/>
      <c r="H509" s="137"/>
      <c r="I509" s="138"/>
      <c r="J509" s="137"/>
      <c r="K509" s="139"/>
      <c r="L509" s="139"/>
      <c r="M509" s="140"/>
      <c r="N509" s="140"/>
      <c r="O509" s="140"/>
      <c r="P509" s="140"/>
      <c r="Q509" s="140"/>
      <c r="R509" s="141"/>
      <c r="S509" s="142"/>
      <c r="T509" s="142"/>
      <c r="U509" s="143"/>
      <c r="V509" s="143"/>
      <c r="W509" s="144"/>
      <c r="X509" s="145"/>
      <c r="Y509" s="146"/>
    </row>
    <row r="510" spans="1:25" x14ac:dyDescent="0.2">
      <c r="A510" s="135"/>
      <c r="F510" s="136"/>
      <c r="G510" s="137"/>
      <c r="H510" s="137"/>
      <c r="I510" s="138"/>
      <c r="J510" s="137"/>
      <c r="K510" s="139"/>
      <c r="L510" s="139"/>
      <c r="M510" s="140"/>
      <c r="N510" s="140"/>
      <c r="O510" s="140"/>
      <c r="P510" s="140"/>
      <c r="Q510" s="140"/>
      <c r="R510" s="141"/>
      <c r="S510" s="142"/>
      <c r="T510" s="142"/>
      <c r="U510" s="143"/>
      <c r="V510" s="143"/>
      <c r="W510" s="144"/>
      <c r="X510" s="145"/>
      <c r="Y510" s="146"/>
    </row>
    <row r="511" spans="1:25" x14ac:dyDescent="0.2">
      <c r="A511" s="135"/>
      <c r="F511" s="136"/>
      <c r="G511" s="137"/>
      <c r="H511" s="137"/>
      <c r="I511" s="138"/>
      <c r="J511" s="137"/>
      <c r="K511" s="139"/>
      <c r="L511" s="139"/>
      <c r="M511" s="140"/>
      <c r="N511" s="140"/>
      <c r="O511" s="140"/>
      <c r="P511" s="140"/>
      <c r="Q511" s="140"/>
      <c r="R511" s="141"/>
      <c r="S511" s="142"/>
      <c r="T511" s="142"/>
      <c r="U511" s="143"/>
      <c r="V511" s="143"/>
      <c r="W511" s="144"/>
      <c r="X511" s="145"/>
      <c r="Y511" s="146"/>
    </row>
    <row r="512" spans="1:25" x14ac:dyDescent="0.2">
      <c r="A512" s="135"/>
      <c r="F512" s="136"/>
      <c r="G512" s="137"/>
      <c r="H512" s="137"/>
      <c r="I512" s="138"/>
      <c r="J512" s="137"/>
      <c r="K512" s="139"/>
      <c r="L512" s="139"/>
      <c r="M512" s="140"/>
      <c r="N512" s="140"/>
      <c r="O512" s="140"/>
      <c r="P512" s="140"/>
      <c r="Q512" s="140"/>
      <c r="R512" s="141"/>
      <c r="S512" s="142"/>
      <c r="T512" s="142"/>
      <c r="U512" s="143"/>
      <c r="V512" s="143"/>
      <c r="W512" s="144"/>
      <c r="X512" s="145"/>
      <c r="Y512" s="146"/>
    </row>
    <row r="513" spans="1:25" x14ac:dyDescent="0.2">
      <c r="A513" s="135"/>
      <c r="F513" s="136"/>
      <c r="G513" s="137"/>
      <c r="H513" s="137"/>
      <c r="I513" s="138"/>
      <c r="J513" s="137"/>
      <c r="K513" s="139"/>
      <c r="L513" s="139"/>
      <c r="M513" s="140"/>
      <c r="N513" s="140"/>
      <c r="O513" s="140"/>
      <c r="P513" s="140"/>
      <c r="Q513" s="140"/>
      <c r="R513" s="141"/>
      <c r="S513" s="142"/>
      <c r="T513" s="142"/>
      <c r="U513" s="143"/>
      <c r="V513" s="143"/>
      <c r="W513" s="144"/>
      <c r="X513" s="145"/>
      <c r="Y513" s="146"/>
    </row>
    <row r="514" spans="1:25" x14ac:dyDescent="0.2">
      <c r="A514" s="135"/>
      <c r="F514" s="136"/>
      <c r="G514" s="137"/>
      <c r="H514" s="137"/>
      <c r="I514" s="138"/>
      <c r="J514" s="137"/>
      <c r="K514" s="139"/>
      <c r="L514" s="139"/>
      <c r="M514" s="140"/>
      <c r="N514" s="140"/>
      <c r="O514" s="140"/>
      <c r="P514" s="140"/>
      <c r="Q514" s="140"/>
      <c r="R514" s="141"/>
      <c r="S514" s="142"/>
      <c r="T514" s="142"/>
      <c r="U514" s="143"/>
      <c r="V514" s="143"/>
      <c r="W514" s="144"/>
      <c r="X514" s="145"/>
      <c r="Y514" s="146"/>
    </row>
    <row r="515" spans="1:25" x14ac:dyDescent="0.2">
      <c r="A515" s="135"/>
      <c r="F515" s="136"/>
      <c r="G515" s="137"/>
      <c r="H515" s="137"/>
      <c r="I515" s="138"/>
      <c r="J515" s="137"/>
      <c r="K515" s="139"/>
      <c r="L515" s="139"/>
      <c r="M515" s="140"/>
      <c r="N515" s="140"/>
      <c r="O515" s="140"/>
      <c r="P515" s="140"/>
      <c r="Q515" s="140"/>
      <c r="R515" s="141"/>
      <c r="S515" s="142"/>
      <c r="T515" s="142"/>
      <c r="U515" s="143"/>
      <c r="V515" s="143"/>
      <c r="W515" s="144"/>
      <c r="X515" s="145"/>
      <c r="Y515" s="146"/>
    </row>
    <row r="516" spans="1:25" x14ac:dyDescent="0.2">
      <c r="A516" s="135"/>
      <c r="F516" s="136"/>
      <c r="G516" s="137"/>
      <c r="H516" s="137"/>
      <c r="I516" s="138"/>
      <c r="J516" s="137"/>
      <c r="K516" s="139"/>
      <c r="L516" s="139"/>
      <c r="M516" s="140"/>
      <c r="N516" s="140"/>
      <c r="O516" s="140"/>
      <c r="P516" s="140"/>
      <c r="Q516" s="140"/>
      <c r="R516" s="141"/>
      <c r="S516" s="142"/>
      <c r="T516" s="142"/>
      <c r="U516" s="143"/>
      <c r="V516" s="143"/>
      <c r="W516" s="144"/>
      <c r="X516" s="145"/>
      <c r="Y516" s="146"/>
    </row>
    <row r="517" spans="1:25" x14ac:dyDescent="0.2">
      <c r="A517" s="135"/>
      <c r="F517" s="136"/>
      <c r="G517" s="137"/>
      <c r="H517" s="137"/>
      <c r="I517" s="138"/>
      <c r="J517" s="137"/>
      <c r="K517" s="139"/>
      <c r="L517" s="139"/>
      <c r="M517" s="140"/>
      <c r="N517" s="140"/>
      <c r="O517" s="140"/>
      <c r="P517" s="140"/>
      <c r="Q517" s="140"/>
      <c r="R517" s="141"/>
      <c r="S517" s="142"/>
      <c r="T517" s="142"/>
      <c r="U517" s="143"/>
      <c r="V517" s="143"/>
      <c r="W517" s="144"/>
      <c r="X517" s="145"/>
      <c r="Y517" s="146"/>
    </row>
    <row r="518" spans="1:25" x14ac:dyDescent="0.2">
      <c r="A518" s="135"/>
      <c r="F518" s="136"/>
      <c r="G518" s="137"/>
      <c r="H518" s="137"/>
      <c r="I518" s="138"/>
      <c r="J518" s="137"/>
      <c r="K518" s="139"/>
      <c r="L518" s="139"/>
      <c r="M518" s="140"/>
      <c r="N518" s="140"/>
      <c r="O518" s="140"/>
      <c r="P518" s="140"/>
      <c r="Q518" s="140"/>
      <c r="R518" s="141"/>
      <c r="S518" s="142"/>
      <c r="T518" s="142"/>
      <c r="U518" s="143"/>
      <c r="V518" s="143"/>
      <c r="W518" s="144"/>
      <c r="X518" s="145"/>
      <c r="Y518" s="146"/>
    </row>
    <row r="519" spans="1:25" x14ac:dyDescent="0.2">
      <c r="A519" s="135"/>
      <c r="F519" s="136"/>
      <c r="G519" s="137"/>
      <c r="H519" s="137"/>
      <c r="I519" s="138"/>
      <c r="J519" s="137"/>
      <c r="K519" s="139"/>
      <c r="L519" s="139"/>
      <c r="M519" s="140"/>
      <c r="N519" s="140"/>
      <c r="O519" s="140"/>
      <c r="P519" s="140"/>
      <c r="Q519" s="140"/>
      <c r="R519" s="141"/>
      <c r="S519" s="142"/>
      <c r="T519" s="142"/>
      <c r="U519" s="143"/>
      <c r="V519" s="143"/>
      <c r="W519" s="144"/>
      <c r="X519" s="145"/>
      <c r="Y519" s="146"/>
    </row>
    <row r="520" spans="1:25" x14ac:dyDescent="0.2">
      <c r="A520" s="135"/>
      <c r="F520" s="136"/>
      <c r="G520" s="137"/>
      <c r="H520" s="137"/>
      <c r="I520" s="138"/>
      <c r="J520" s="137"/>
      <c r="K520" s="139"/>
      <c r="L520" s="139"/>
      <c r="M520" s="140"/>
      <c r="N520" s="140"/>
      <c r="O520" s="140"/>
      <c r="P520" s="140"/>
      <c r="Q520" s="140"/>
      <c r="R520" s="141"/>
      <c r="S520" s="142"/>
      <c r="T520" s="142"/>
      <c r="U520" s="143"/>
      <c r="V520" s="143"/>
      <c r="W520" s="144"/>
      <c r="X520" s="145"/>
      <c r="Y520" s="146"/>
    </row>
    <row r="521" spans="1:25" x14ac:dyDescent="0.2">
      <c r="A521" s="135"/>
      <c r="F521" s="136"/>
      <c r="G521" s="137"/>
      <c r="H521" s="137"/>
      <c r="I521" s="138"/>
      <c r="J521" s="137"/>
      <c r="K521" s="139"/>
      <c r="L521" s="139"/>
      <c r="M521" s="140"/>
      <c r="N521" s="140"/>
      <c r="O521" s="140"/>
      <c r="P521" s="140"/>
      <c r="Q521" s="140"/>
      <c r="R521" s="141"/>
      <c r="S521" s="142"/>
      <c r="T521" s="142"/>
      <c r="U521" s="143"/>
      <c r="V521" s="143"/>
      <c r="W521" s="144"/>
      <c r="X521" s="145"/>
      <c r="Y521" s="146"/>
    </row>
    <row r="522" spans="1:25" x14ac:dyDescent="0.2">
      <c r="A522" s="135"/>
      <c r="F522" s="136"/>
      <c r="G522" s="137"/>
      <c r="H522" s="137"/>
      <c r="I522" s="138"/>
      <c r="J522" s="137"/>
      <c r="K522" s="139"/>
      <c r="L522" s="139"/>
      <c r="M522" s="140"/>
      <c r="N522" s="140"/>
      <c r="O522" s="140"/>
      <c r="P522" s="140"/>
      <c r="Q522" s="140"/>
      <c r="R522" s="141"/>
      <c r="S522" s="142"/>
      <c r="T522" s="142"/>
      <c r="U522" s="143"/>
      <c r="V522" s="143"/>
      <c r="W522" s="144"/>
      <c r="X522" s="145"/>
      <c r="Y522" s="146"/>
    </row>
    <row r="523" spans="1:25" x14ac:dyDescent="0.2">
      <c r="A523" s="135"/>
      <c r="F523" s="136"/>
      <c r="G523" s="137"/>
      <c r="H523" s="137"/>
      <c r="I523" s="138"/>
      <c r="J523" s="137"/>
      <c r="K523" s="139"/>
      <c r="L523" s="139"/>
      <c r="M523" s="140"/>
      <c r="N523" s="140"/>
      <c r="O523" s="140"/>
      <c r="P523" s="140"/>
      <c r="Q523" s="140"/>
      <c r="R523" s="141"/>
      <c r="S523" s="142"/>
      <c r="T523" s="142"/>
      <c r="U523" s="143"/>
      <c r="V523" s="143"/>
      <c r="W523" s="144"/>
      <c r="X523" s="145"/>
      <c r="Y523" s="146"/>
    </row>
    <row r="524" spans="1:25" x14ac:dyDescent="0.2">
      <c r="A524" s="135"/>
      <c r="F524" s="136"/>
      <c r="G524" s="137"/>
      <c r="H524" s="137"/>
      <c r="I524" s="138"/>
      <c r="J524" s="137"/>
      <c r="K524" s="139"/>
      <c r="L524" s="139"/>
      <c r="M524" s="140"/>
      <c r="N524" s="140"/>
      <c r="O524" s="140"/>
      <c r="P524" s="140"/>
      <c r="Q524" s="140"/>
      <c r="R524" s="141"/>
      <c r="S524" s="142"/>
      <c r="T524" s="142"/>
      <c r="U524" s="143"/>
      <c r="V524" s="143"/>
      <c r="W524" s="144"/>
      <c r="X524" s="145"/>
      <c r="Y524" s="146"/>
    </row>
    <row r="525" spans="1:25" x14ac:dyDescent="0.2">
      <c r="A525" s="135"/>
      <c r="F525" s="136"/>
      <c r="G525" s="137"/>
      <c r="H525" s="137"/>
      <c r="I525" s="138"/>
      <c r="J525" s="137"/>
      <c r="K525" s="139"/>
      <c r="L525" s="139"/>
      <c r="M525" s="140"/>
      <c r="N525" s="140"/>
      <c r="O525" s="140"/>
      <c r="P525" s="140"/>
      <c r="Q525" s="140"/>
      <c r="R525" s="141"/>
      <c r="S525" s="142"/>
      <c r="T525" s="142"/>
      <c r="U525" s="143"/>
      <c r="V525" s="143"/>
      <c r="W525" s="144"/>
      <c r="X525" s="145"/>
      <c r="Y525" s="146"/>
    </row>
    <row r="526" spans="1:25" x14ac:dyDescent="0.2">
      <c r="A526" s="135"/>
      <c r="F526" s="136"/>
      <c r="G526" s="137"/>
      <c r="H526" s="137"/>
      <c r="I526" s="138"/>
      <c r="J526" s="137"/>
      <c r="K526" s="139"/>
      <c r="L526" s="139"/>
      <c r="M526" s="140"/>
      <c r="N526" s="140"/>
      <c r="O526" s="140"/>
      <c r="P526" s="140"/>
      <c r="Q526" s="140"/>
      <c r="R526" s="141"/>
      <c r="S526" s="142"/>
      <c r="T526" s="142"/>
      <c r="U526" s="143"/>
      <c r="V526" s="143"/>
      <c r="W526" s="144"/>
      <c r="X526" s="145"/>
      <c r="Y526" s="146"/>
    </row>
    <row r="527" spans="1:25" x14ac:dyDescent="0.2">
      <c r="A527" s="135"/>
      <c r="F527" s="136"/>
      <c r="G527" s="137"/>
      <c r="H527" s="137"/>
      <c r="I527" s="138"/>
      <c r="J527" s="137"/>
      <c r="K527" s="139"/>
      <c r="L527" s="139"/>
      <c r="M527" s="140"/>
      <c r="N527" s="140"/>
      <c r="O527" s="140"/>
      <c r="P527" s="140"/>
      <c r="Q527" s="140"/>
      <c r="R527" s="141"/>
      <c r="S527" s="142"/>
      <c r="T527" s="142"/>
      <c r="U527" s="143"/>
      <c r="V527" s="143"/>
      <c r="W527" s="144"/>
      <c r="X527" s="145"/>
      <c r="Y527" s="146"/>
    </row>
    <row r="528" spans="1:25" x14ac:dyDescent="0.2">
      <c r="A528" s="135"/>
      <c r="F528" s="136"/>
      <c r="G528" s="137"/>
      <c r="H528" s="137"/>
      <c r="I528" s="138"/>
      <c r="J528" s="137"/>
      <c r="K528" s="139"/>
      <c r="L528" s="139"/>
      <c r="M528" s="140"/>
      <c r="N528" s="140"/>
      <c r="O528" s="140"/>
      <c r="P528" s="140"/>
      <c r="Q528" s="140"/>
      <c r="R528" s="141"/>
      <c r="S528" s="142"/>
      <c r="T528" s="142"/>
      <c r="U528" s="143"/>
      <c r="V528" s="143"/>
      <c r="W528" s="144"/>
      <c r="X528" s="145"/>
      <c r="Y528" s="146"/>
    </row>
    <row r="529" spans="1:25" x14ac:dyDescent="0.2">
      <c r="A529" s="135"/>
      <c r="F529" s="136"/>
      <c r="G529" s="137"/>
      <c r="H529" s="137"/>
      <c r="I529" s="138"/>
      <c r="J529" s="137"/>
      <c r="K529" s="139"/>
      <c r="L529" s="139"/>
      <c r="M529" s="140"/>
      <c r="N529" s="140"/>
      <c r="O529" s="140"/>
      <c r="P529" s="140"/>
      <c r="Q529" s="140"/>
      <c r="R529" s="141"/>
      <c r="S529" s="142"/>
      <c r="T529" s="142"/>
      <c r="U529" s="143"/>
      <c r="V529" s="143"/>
      <c r="W529" s="144"/>
      <c r="X529" s="145"/>
      <c r="Y529" s="146"/>
    </row>
    <row r="530" spans="1:25" x14ac:dyDescent="0.2">
      <c r="A530" s="135"/>
      <c r="F530" s="136"/>
      <c r="G530" s="137"/>
      <c r="H530" s="137"/>
      <c r="I530" s="138"/>
      <c r="J530" s="137"/>
      <c r="K530" s="139"/>
      <c r="L530" s="139"/>
      <c r="M530" s="140"/>
      <c r="N530" s="140"/>
      <c r="O530" s="140"/>
      <c r="P530" s="140"/>
      <c r="Q530" s="140"/>
      <c r="R530" s="141"/>
      <c r="S530" s="142"/>
      <c r="T530" s="142"/>
      <c r="U530" s="143"/>
      <c r="V530" s="143"/>
      <c r="W530" s="144"/>
      <c r="X530" s="145"/>
      <c r="Y530" s="146"/>
    </row>
    <row r="531" spans="1:25" x14ac:dyDescent="0.2">
      <c r="A531" s="135"/>
      <c r="F531" s="136"/>
      <c r="G531" s="137"/>
      <c r="H531" s="137"/>
      <c r="I531" s="138"/>
      <c r="J531" s="137"/>
      <c r="K531" s="139"/>
      <c r="L531" s="139"/>
      <c r="M531" s="140"/>
      <c r="N531" s="140"/>
      <c r="O531" s="140"/>
      <c r="P531" s="140"/>
      <c r="Q531" s="140"/>
      <c r="R531" s="141"/>
      <c r="S531" s="142"/>
      <c r="T531" s="142"/>
      <c r="U531" s="143"/>
      <c r="V531" s="143"/>
      <c r="W531" s="144"/>
      <c r="X531" s="145"/>
      <c r="Y531" s="146"/>
    </row>
    <row r="532" spans="1:25" x14ac:dyDescent="0.2">
      <c r="A532" s="135"/>
      <c r="F532" s="136"/>
      <c r="G532" s="137"/>
      <c r="H532" s="137"/>
      <c r="I532" s="138"/>
      <c r="J532" s="137"/>
      <c r="K532" s="139"/>
      <c r="L532" s="139"/>
      <c r="M532" s="140"/>
      <c r="N532" s="140"/>
      <c r="O532" s="140"/>
      <c r="P532" s="140"/>
      <c r="Q532" s="140"/>
      <c r="R532" s="141"/>
      <c r="S532" s="142"/>
      <c r="T532" s="142"/>
      <c r="U532" s="143"/>
      <c r="V532" s="143"/>
      <c r="W532" s="144"/>
      <c r="X532" s="145"/>
      <c r="Y532" s="146"/>
    </row>
    <row r="533" spans="1:25" x14ac:dyDescent="0.2">
      <c r="A533" s="135"/>
      <c r="F533" s="136"/>
      <c r="G533" s="137"/>
      <c r="H533" s="137"/>
      <c r="I533" s="138"/>
      <c r="J533" s="137"/>
      <c r="K533" s="139"/>
      <c r="L533" s="139"/>
      <c r="M533" s="140"/>
      <c r="N533" s="140"/>
      <c r="O533" s="140"/>
      <c r="P533" s="140"/>
      <c r="Q533" s="140"/>
      <c r="R533" s="141"/>
      <c r="S533" s="142"/>
      <c r="T533" s="142"/>
      <c r="U533" s="143"/>
      <c r="V533" s="143"/>
      <c r="W533" s="144"/>
      <c r="X533" s="145"/>
      <c r="Y533" s="146"/>
    </row>
    <row r="534" spans="1:25" x14ac:dyDescent="0.2">
      <c r="A534" s="135"/>
      <c r="F534" s="136"/>
      <c r="G534" s="137"/>
      <c r="H534" s="137"/>
      <c r="I534" s="138"/>
      <c r="J534" s="137"/>
      <c r="K534" s="139"/>
      <c r="L534" s="139"/>
      <c r="M534" s="140"/>
      <c r="N534" s="140"/>
      <c r="O534" s="140"/>
      <c r="P534" s="140"/>
      <c r="Q534" s="140"/>
      <c r="R534" s="141"/>
      <c r="S534" s="142"/>
      <c r="T534" s="142"/>
      <c r="U534" s="143"/>
      <c r="V534" s="143"/>
      <c r="W534" s="144"/>
      <c r="X534" s="145"/>
      <c r="Y534" s="146"/>
    </row>
    <row r="535" spans="1:25" x14ac:dyDescent="0.2">
      <c r="A535" s="135"/>
      <c r="F535" s="136"/>
      <c r="G535" s="137"/>
      <c r="H535" s="137"/>
      <c r="I535" s="138"/>
      <c r="J535" s="137"/>
      <c r="K535" s="139"/>
      <c r="L535" s="139"/>
      <c r="M535" s="140"/>
      <c r="N535" s="140"/>
      <c r="O535" s="140"/>
      <c r="P535" s="140"/>
      <c r="Q535" s="140"/>
      <c r="R535" s="141"/>
      <c r="S535" s="142"/>
      <c r="T535" s="142"/>
      <c r="U535" s="143"/>
      <c r="V535" s="143"/>
      <c r="W535" s="144"/>
      <c r="X535" s="145"/>
      <c r="Y535" s="146"/>
    </row>
    <row r="536" spans="1:25" x14ac:dyDescent="0.2">
      <c r="A536" s="135"/>
      <c r="F536" s="136"/>
      <c r="G536" s="137"/>
      <c r="H536" s="137"/>
      <c r="I536" s="138"/>
      <c r="J536" s="137"/>
      <c r="K536" s="139"/>
      <c r="L536" s="139"/>
      <c r="M536" s="140"/>
      <c r="N536" s="140"/>
      <c r="O536" s="140"/>
      <c r="P536" s="140"/>
      <c r="Q536" s="140"/>
      <c r="R536" s="141"/>
      <c r="S536" s="142"/>
      <c r="T536" s="142"/>
      <c r="U536" s="143"/>
      <c r="V536" s="143"/>
      <c r="W536" s="144"/>
      <c r="X536" s="145"/>
      <c r="Y536" s="146"/>
    </row>
    <row r="537" spans="1:25" x14ac:dyDescent="0.2">
      <c r="A537" s="135"/>
      <c r="F537" s="136"/>
      <c r="G537" s="137"/>
      <c r="H537" s="137"/>
      <c r="I537" s="138"/>
      <c r="J537" s="137"/>
      <c r="K537" s="139"/>
      <c r="L537" s="139"/>
      <c r="M537" s="140"/>
      <c r="N537" s="140"/>
      <c r="O537" s="140"/>
      <c r="P537" s="140"/>
      <c r="Q537" s="140"/>
      <c r="R537" s="141"/>
      <c r="S537" s="142"/>
      <c r="T537" s="142"/>
      <c r="U537" s="143"/>
      <c r="V537" s="143"/>
      <c r="W537" s="144"/>
      <c r="X537" s="145"/>
      <c r="Y537" s="146"/>
    </row>
    <row r="538" spans="1:25" x14ac:dyDescent="0.2">
      <c r="A538" s="135"/>
      <c r="F538" s="136"/>
      <c r="G538" s="137"/>
      <c r="H538" s="137"/>
      <c r="I538" s="138"/>
      <c r="J538" s="137"/>
      <c r="K538" s="139"/>
      <c r="L538" s="139"/>
      <c r="M538" s="140"/>
      <c r="N538" s="140"/>
      <c r="O538" s="140"/>
      <c r="P538" s="140"/>
      <c r="Q538" s="140"/>
      <c r="R538" s="141"/>
      <c r="S538" s="142"/>
      <c r="T538" s="142"/>
      <c r="U538" s="143"/>
      <c r="V538" s="143"/>
      <c r="W538" s="144"/>
      <c r="X538" s="145"/>
      <c r="Y538" s="146"/>
    </row>
    <row r="539" spans="1:25" x14ac:dyDescent="0.2">
      <c r="A539" s="135"/>
      <c r="F539" s="136"/>
      <c r="G539" s="137"/>
      <c r="H539" s="137"/>
      <c r="I539" s="138"/>
      <c r="J539" s="137"/>
      <c r="K539" s="139"/>
      <c r="L539" s="139"/>
      <c r="M539" s="140"/>
      <c r="N539" s="140"/>
      <c r="O539" s="140"/>
      <c r="P539" s="140"/>
      <c r="Q539" s="140"/>
      <c r="R539" s="141"/>
      <c r="S539" s="142"/>
      <c r="T539" s="142"/>
      <c r="U539" s="143"/>
      <c r="V539" s="143"/>
      <c r="W539" s="144"/>
      <c r="X539" s="145"/>
      <c r="Y539" s="146"/>
    </row>
    <row r="540" spans="1:25" x14ac:dyDescent="0.2">
      <c r="A540" s="135"/>
      <c r="F540" s="136"/>
      <c r="G540" s="137"/>
      <c r="H540" s="137"/>
      <c r="I540" s="138"/>
      <c r="J540" s="137"/>
      <c r="K540" s="139"/>
      <c r="L540" s="139"/>
      <c r="M540" s="140"/>
      <c r="N540" s="140"/>
      <c r="O540" s="140"/>
      <c r="P540" s="140"/>
      <c r="Q540" s="140"/>
      <c r="R540" s="141"/>
      <c r="S540" s="142"/>
      <c r="T540" s="142"/>
      <c r="U540" s="143"/>
      <c r="V540" s="143"/>
      <c r="W540" s="144"/>
      <c r="X540" s="145"/>
      <c r="Y540" s="146"/>
    </row>
    <row r="541" spans="1:25" x14ac:dyDescent="0.2">
      <c r="A541" s="135"/>
      <c r="F541" s="136"/>
      <c r="G541" s="137"/>
      <c r="H541" s="137"/>
      <c r="I541" s="138"/>
      <c r="J541" s="137"/>
      <c r="K541" s="139"/>
      <c r="L541" s="139"/>
      <c r="M541" s="140"/>
      <c r="N541" s="140"/>
      <c r="O541" s="140"/>
      <c r="P541" s="140"/>
      <c r="Q541" s="140"/>
      <c r="R541" s="141"/>
      <c r="S541" s="142"/>
      <c r="T541" s="142"/>
      <c r="U541" s="143"/>
      <c r="V541" s="143"/>
      <c r="W541" s="144"/>
      <c r="X541" s="145"/>
      <c r="Y541" s="146"/>
    </row>
    <row r="542" spans="1:25" x14ac:dyDescent="0.2">
      <c r="A542" s="135"/>
      <c r="F542" s="136"/>
      <c r="G542" s="137"/>
      <c r="H542" s="137"/>
      <c r="I542" s="138"/>
      <c r="J542" s="137"/>
      <c r="K542" s="139"/>
      <c r="L542" s="139"/>
      <c r="M542" s="140"/>
      <c r="N542" s="140"/>
      <c r="O542" s="140"/>
      <c r="P542" s="140"/>
      <c r="Q542" s="140"/>
      <c r="R542" s="141"/>
      <c r="S542" s="142"/>
      <c r="T542" s="142"/>
      <c r="U542" s="143"/>
      <c r="V542" s="143"/>
      <c r="W542" s="144"/>
      <c r="X542" s="145"/>
      <c r="Y542" s="146"/>
    </row>
    <row r="543" spans="1:25" x14ac:dyDescent="0.2">
      <c r="A543" s="135"/>
      <c r="F543" s="136"/>
      <c r="G543" s="137"/>
      <c r="H543" s="137"/>
      <c r="I543" s="138"/>
      <c r="J543" s="137"/>
      <c r="K543" s="139"/>
      <c r="L543" s="139"/>
      <c r="M543" s="140"/>
      <c r="N543" s="140"/>
      <c r="O543" s="140"/>
      <c r="P543" s="140"/>
      <c r="Q543" s="140"/>
      <c r="R543" s="141"/>
      <c r="S543" s="142"/>
      <c r="T543" s="142"/>
      <c r="U543" s="143"/>
      <c r="V543" s="143"/>
      <c r="W543" s="144"/>
      <c r="X543" s="145"/>
      <c r="Y543" s="146"/>
    </row>
    <row r="544" spans="1:25" x14ac:dyDescent="0.2">
      <c r="A544" s="135"/>
      <c r="F544" s="136"/>
      <c r="G544" s="137"/>
      <c r="H544" s="137"/>
      <c r="I544" s="138"/>
      <c r="J544" s="137"/>
      <c r="K544" s="139"/>
      <c r="L544" s="139"/>
      <c r="M544" s="140"/>
      <c r="N544" s="140"/>
      <c r="O544" s="140"/>
      <c r="P544" s="140"/>
      <c r="Q544" s="140"/>
      <c r="R544" s="141"/>
      <c r="S544" s="142"/>
      <c r="T544" s="142"/>
      <c r="U544" s="143"/>
      <c r="V544" s="143"/>
      <c r="W544" s="144"/>
      <c r="X544" s="145"/>
      <c r="Y544" s="146"/>
    </row>
    <row r="545" spans="1:25" x14ac:dyDescent="0.2">
      <c r="A545" s="135"/>
      <c r="F545" s="136"/>
      <c r="G545" s="137"/>
      <c r="H545" s="137"/>
      <c r="I545" s="138"/>
      <c r="J545" s="137"/>
      <c r="K545" s="139"/>
      <c r="L545" s="139"/>
      <c r="M545" s="140"/>
      <c r="N545" s="140"/>
      <c r="O545" s="140"/>
      <c r="P545" s="140"/>
      <c r="Q545" s="140"/>
      <c r="R545" s="141"/>
      <c r="S545" s="142"/>
      <c r="T545" s="142"/>
      <c r="U545" s="143"/>
      <c r="V545" s="143"/>
      <c r="W545" s="144"/>
      <c r="X545" s="145"/>
      <c r="Y545" s="146"/>
    </row>
    <row r="546" spans="1:25" x14ac:dyDescent="0.2">
      <c r="A546" s="135"/>
      <c r="F546" s="136"/>
      <c r="G546" s="137"/>
      <c r="H546" s="137"/>
      <c r="I546" s="138"/>
      <c r="J546" s="137"/>
      <c r="K546" s="139"/>
      <c r="L546" s="139"/>
      <c r="M546" s="140"/>
      <c r="N546" s="140"/>
      <c r="O546" s="140"/>
      <c r="P546" s="140"/>
      <c r="Q546" s="140"/>
      <c r="R546" s="141"/>
      <c r="S546" s="142"/>
      <c r="T546" s="142"/>
      <c r="U546" s="143"/>
      <c r="V546" s="143"/>
      <c r="W546" s="144"/>
      <c r="X546" s="145"/>
      <c r="Y546" s="146"/>
    </row>
    <row r="547" spans="1:25" x14ac:dyDescent="0.2">
      <c r="A547" s="135"/>
      <c r="F547" s="136"/>
      <c r="G547" s="137"/>
      <c r="H547" s="137"/>
      <c r="I547" s="138"/>
      <c r="J547" s="137"/>
      <c r="K547" s="139"/>
      <c r="L547" s="139"/>
      <c r="M547" s="140"/>
      <c r="N547" s="140"/>
      <c r="O547" s="140"/>
      <c r="P547" s="140"/>
      <c r="Q547" s="140"/>
      <c r="R547" s="141"/>
      <c r="S547" s="142"/>
      <c r="T547" s="142"/>
      <c r="U547" s="143"/>
      <c r="V547" s="143"/>
      <c r="W547" s="144"/>
      <c r="X547" s="145"/>
      <c r="Y547" s="146"/>
    </row>
    <row r="548" spans="1:25" x14ac:dyDescent="0.2">
      <c r="A548" s="135"/>
      <c r="F548" s="136"/>
      <c r="G548" s="137"/>
      <c r="H548" s="137"/>
      <c r="I548" s="138"/>
      <c r="J548" s="137"/>
      <c r="K548" s="139"/>
      <c r="L548" s="139"/>
      <c r="M548" s="140"/>
      <c r="N548" s="140"/>
      <c r="O548" s="140"/>
      <c r="P548" s="140"/>
      <c r="Q548" s="140"/>
      <c r="R548" s="141"/>
      <c r="S548" s="142"/>
      <c r="T548" s="142"/>
      <c r="U548" s="143"/>
      <c r="V548" s="143"/>
      <c r="W548" s="144"/>
      <c r="X548" s="145"/>
      <c r="Y548" s="146"/>
    </row>
    <row r="549" spans="1:25" x14ac:dyDescent="0.2">
      <c r="A549" s="135"/>
      <c r="F549" s="136"/>
      <c r="G549" s="137"/>
      <c r="H549" s="137"/>
      <c r="I549" s="138"/>
      <c r="J549" s="137"/>
      <c r="K549" s="139"/>
      <c r="L549" s="139"/>
      <c r="M549" s="140"/>
      <c r="N549" s="140"/>
      <c r="O549" s="140"/>
      <c r="P549" s="140"/>
      <c r="Q549" s="140"/>
      <c r="R549" s="141"/>
      <c r="S549" s="142"/>
      <c r="T549" s="142"/>
      <c r="U549" s="143"/>
      <c r="V549" s="143"/>
      <c r="W549" s="144"/>
      <c r="X549" s="145"/>
      <c r="Y549" s="146"/>
    </row>
    <row r="550" spans="1:25" x14ac:dyDescent="0.2">
      <c r="A550" s="135"/>
      <c r="F550" s="136"/>
      <c r="G550" s="137"/>
      <c r="H550" s="137"/>
      <c r="I550" s="138"/>
      <c r="J550" s="137"/>
      <c r="K550" s="139"/>
      <c r="L550" s="139"/>
      <c r="M550" s="140"/>
      <c r="N550" s="140"/>
      <c r="O550" s="140"/>
      <c r="P550" s="140"/>
      <c r="Q550" s="140"/>
      <c r="R550" s="141"/>
      <c r="S550" s="142"/>
      <c r="T550" s="142"/>
      <c r="U550" s="143"/>
      <c r="V550" s="143"/>
      <c r="W550" s="144"/>
      <c r="X550" s="145"/>
      <c r="Y550" s="146"/>
    </row>
    <row r="551" spans="1:25" x14ac:dyDescent="0.2">
      <c r="A551" s="135"/>
      <c r="F551" s="136"/>
      <c r="G551" s="137"/>
      <c r="H551" s="137"/>
      <c r="I551" s="138"/>
      <c r="J551" s="137"/>
      <c r="K551" s="139"/>
      <c r="L551" s="139"/>
      <c r="M551" s="140"/>
      <c r="N551" s="140"/>
      <c r="O551" s="140"/>
      <c r="P551" s="140"/>
      <c r="Q551" s="140"/>
      <c r="R551" s="141"/>
      <c r="S551" s="142"/>
      <c r="T551" s="142"/>
      <c r="U551" s="143"/>
      <c r="V551" s="143"/>
      <c r="W551" s="144"/>
      <c r="X551" s="145"/>
      <c r="Y551" s="146"/>
    </row>
    <row r="552" spans="1:25" x14ac:dyDescent="0.2">
      <c r="A552" s="135"/>
      <c r="F552" s="136"/>
      <c r="G552" s="137"/>
      <c r="H552" s="137"/>
      <c r="I552" s="138"/>
      <c r="J552" s="137"/>
      <c r="K552" s="139"/>
      <c r="L552" s="139"/>
      <c r="M552" s="140"/>
      <c r="N552" s="140"/>
      <c r="O552" s="140"/>
      <c r="P552" s="140"/>
      <c r="Q552" s="140"/>
      <c r="R552" s="141"/>
      <c r="S552" s="142"/>
      <c r="T552" s="142"/>
      <c r="U552" s="143"/>
      <c r="V552" s="143"/>
      <c r="W552" s="144"/>
      <c r="X552" s="145"/>
      <c r="Y552" s="146"/>
    </row>
    <row r="553" spans="1:25" x14ac:dyDescent="0.2">
      <c r="A553" s="135"/>
      <c r="F553" s="136"/>
      <c r="G553" s="137"/>
      <c r="H553" s="137"/>
      <c r="I553" s="138"/>
      <c r="J553" s="137"/>
      <c r="K553" s="139"/>
      <c r="L553" s="139"/>
      <c r="M553" s="140"/>
      <c r="N553" s="140"/>
      <c r="O553" s="140"/>
      <c r="P553" s="140"/>
      <c r="Q553" s="140"/>
      <c r="R553" s="141"/>
      <c r="S553" s="142"/>
      <c r="T553" s="142"/>
      <c r="U553" s="143"/>
      <c r="V553" s="143"/>
      <c r="W553" s="144"/>
      <c r="X553" s="145"/>
      <c r="Y553" s="146"/>
    </row>
    <row r="554" spans="1:25" x14ac:dyDescent="0.2">
      <c r="A554" s="135"/>
      <c r="F554" s="136"/>
      <c r="G554" s="137"/>
      <c r="H554" s="137"/>
      <c r="I554" s="138"/>
      <c r="J554" s="137"/>
      <c r="K554" s="139"/>
      <c r="L554" s="139"/>
      <c r="M554" s="140"/>
      <c r="N554" s="140"/>
      <c r="O554" s="140"/>
      <c r="P554" s="140"/>
      <c r="Q554" s="140"/>
      <c r="R554" s="141"/>
      <c r="S554" s="142"/>
      <c r="T554" s="142"/>
      <c r="U554" s="143"/>
      <c r="V554" s="143"/>
      <c r="W554" s="144"/>
      <c r="X554" s="145"/>
      <c r="Y554" s="146"/>
    </row>
    <row r="555" spans="1:25" x14ac:dyDescent="0.2">
      <c r="A555" s="135"/>
      <c r="F555" s="136"/>
      <c r="G555" s="137"/>
      <c r="H555" s="137"/>
      <c r="I555" s="138"/>
      <c r="J555" s="137"/>
      <c r="K555" s="139"/>
      <c r="L555" s="139"/>
      <c r="M555" s="140"/>
      <c r="N555" s="140"/>
      <c r="O555" s="140"/>
      <c r="P555" s="140"/>
      <c r="Q555" s="140"/>
      <c r="R555" s="141"/>
      <c r="S555" s="142"/>
      <c r="T555" s="142"/>
      <c r="U555" s="143"/>
      <c r="V555" s="143"/>
      <c r="W555" s="144"/>
      <c r="X555" s="145"/>
      <c r="Y555" s="146"/>
    </row>
    <row r="556" spans="1:25" x14ac:dyDescent="0.2">
      <c r="A556" s="135"/>
      <c r="F556" s="136"/>
      <c r="G556" s="137"/>
      <c r="H556" s="137"/>
      <c r="I556" s="138"/>
      <c r="J556" s="137"/>
      <c r="K556" s="139"/>
      <c r="L556" s="139"/>
      <c r="M556" s="140"/>
      <c r="N556" s="140"/>
      <c r="O556" s="140"/>
      <c r="P556" s="140"/>
      <c r="Q556" s="140"/>
      <c r="R556" s="141"/>
      <c r="S556" s="142"/>
      <c r="T556" s="142"/>
      <c r="U556" s="143"/>
      <c r="V556" s="143"/>
      <c r="W556" s="144"/>
      <c r="X556" s="145"/>
      <c r="Y556" s="146"/>
    </row>
    <row r="557" spans="1:25" x14ac:dyDescent="0.2">
      <c r="A557" s="135"/>
      <c r="F557" s="136"/>
      <c r="G557" s="137"/>
      <c r="H557" s="137"/>
      <c r="I557" s="138"/>
      <c r="J557" s="137"/>
      <c r="K557" s="139"/>
      <c r="L557" s="139"/>
      <c r="M557" s="140"/>
      <c r="N557" s="140"/>
      <c r="O557" s="140"/>
      <c r="P557" s="140"/>
      <c r="Q557" s="140"/>
      <c r="R557" s="141"/>
      <c r="S557" s="142"/>
      <c r="T557" s="142"/>
      <c r="U557" s="143"/>
      <c r="V557" s="143"/>
      <c r="W557" s="144"/>
      <c r="X557" s="145"/>
      <c r="Y557" s="146"/>
    </row>
    <row r="558" spans="1:25" x14ac:dyDescent="0.2">
      <c r="A558" s="135"/>
      <c r="F558" s="136"/>
      <c r="G558" s="137"/>
      <c r="H558" s="137"/>
      <c r="I558" s="138"/>
      <c r="J558" s="137"/>
      <c r="K558" s="139"/>
      <c r="L558" s="139"/>
      <c r="M558" s="140"/>
      <c r="N558" s="140"/>
      <c r="O558" s="140"/>
      <c r="P558" s="140"/>
      <c r="Q558" s="140"/>
      <c r="R558" s="141"/>
      <c r="S558" s="142"/>
      <c r="T558" s="142"/>
      <c r="U558" s="143"/>
      <c r="V558" s="143"/>
      <c r="W558" s="144"/>
      <c r="X558" s="145"/>
      <c r="Y558" s="146"/>
    </row>
    <row r="559" spans="1:25" x14ac:dyDescent="0.2">
      <c r="A559" s="135"/>
      <c r="F559" s="136"/>
      <c r="G559" s="137"/>
      <c r="H559" s="137"/>
      <c r="I559" s="138"/>
      <c r="J559" s="137"/>
      <c r="K559" s="139"/>
      <c r="L559" s="139"/>
      <c r="M559" s="140"/>
      <c r="N559" s="140"/>
      <c r="O559" s="140"/>
      <c r="P559" s="140"/>
      <c r="Q559" s="140"/>
      <c r="R559" s="141"/>
      <c r="S559" s="142"/>
      <c r="T559" s="142"/>
      <c r="U559" s="143"/>
      <c r="V559" s="143"/>
      <c r="W559" s="144"/>
      <c r="X559" s="145"/>
      <c r="Y559" s="146"/>
    </row>
    <row r="560" spans="1:25" x14ac:dyDescent="0.2">
      <c r="A560" s="135"/>
      <c r="F560" s="136"/>
      <c r="G560" s="137"/>
      <c r="H560" s="137"/>
      <c r="I560" s="138"/>
      <c r="J560" s="137"/>
      <c r="K560" s="139"/>
      <c r="L560" s="139"/>
      <c r="M560" s="140"/>
      <c r="N560" s="140"/>
      <c r="O560" s="140"/>
      <c r="P560" s="140"/>
      <c r="Q560" s="140"/>
      <c r="R560" s="141"/>
      <c r="S560" s="142"/>
      <c r="T560" s="142"/>
      <c r="U560" s="143"/>
      <c r="V560" s="143"/>
      <c r="W560" s="144"/>
      <c r="X560" s="145"/>
      <c r="Y560" s="146"/>
    </row>
    <row r="561" spans="1:25" x14ac:dyDescent="0.2">
      <c r="A561" s="135"/>
      <c r="F561" s="136"/>
      <c r="G561" s="137"/>
      <c r="H561" s="137"/>
      <c r="I561" s="138"/>
      <c r="J561" s="137"/>
      <c r="K561" s="139"/>
      <c r="L561" s="139"/>
      <c r="M561" s="140"/>
      <c r="N561" s="140"/>
      <c r="O561" s="140"/>
      <c r="P561" s="140"/>
      <c r="Q561" s="140"/>
      <c r="R561" s="141"/>
      <c r="S561" s="142"/>
      <c r="T561" s="142"/>
      <c r="U561" s="143"/>
      <c r="V561" s="143"/>
      <c r="W561" s="144"/>
      <c r="X561" s="145"/>
      <c r="Y561" s="146"/>
    </row>
    <row r="562" spans="1:25" x14ac:dyDescent="0.2">
      <c r="A562" s="135"/>
      <c r="F562" s="136"/>
      <c r="G562" s="137"/>
      <c r="H562" s="137"/>
      <c r="I562" s="138"/>
      <c r="J562" s="137"/>
      <c r="K562" s="139"/>
      <c r="L562" s="139"/>
      <c r="M562" s="140"/>
      <c r="N562" s="140"/>
      <c r="O562" s="140"/>
      <c r="P562" s="140"/>
      <c r="Q562" s="140"/>
      <c r="R562" s="141"/>
      <c r="S562" s="142"/>
      <c r="T562" s="142"/>
      <c r="U562" s="143"/>
      <c r="V562" s="143"/>
      <c r="W562" s="144"/>
      <c r="X562" s="145"/>
      <c r="Y562" s="146"/>
    </row>
    <row r="563" spans="1:25" x14ac:dyDescent="0.2">
      <c r="A563" s="135"/>
      <c r="F563" s="136"/>
      <c r="G563" s="137"/>
      <c r="H563" s="137"/>
      <c r="I563" s="138"/>
      <c r="J563" s="137"/>
      <c r="K563" s="139"/>
      <c r="L563" s="139"/>
      <c r="M563" s="140"/>
      <c r="N563" s="140"/>
      <c r="O563" s="140"/>
      <c r="P563" s="140"/>
      <c r="Q563" s="140"/>
      <c r="R563" s="141"/>
      <c r="S563" s="142"/>
      <c r="T563" s="142"/>
      <c r="U563" s="143"/>
      <c r="V563" s="143"/>
      <c r="W563" s="144"/>
      <c r="X563" s="145"/>
      <c r="Y563" s="146"/>
    </row>
    <row r="564" spans="1:25" x14ac:dyDescent="0.2">
      <c r="A564" s="135"/>
      <c r="F564" s="136"/>
      <c r="G564" s="137"/>
      <c r="H564" s="137"/>
      <c r="I564" s="138"/>
      <c r="J564" s="137"/>
      <c r="K564" s="139"/>
      <c r="L564" s="139"/>
      <c r="M564" s="140"/>
      <c r="N564" s="140"/>
      <c r="O564" s="140"/>
      <c r="P564" s="140"/>
      <c r="Q564" s="140"/>
      <c r="R564" s="141"/>
      <c r="S564" s="142"/>
      <c r="T564" s="142"/>
      <c r="U564" s="143"/>
      <c r="V564" s="143"/>
      <c r="W564" s="144"/>
      <c r="X564" s="145"/>
      <c r="Y564" s="146"/>
    </row>
    <row r="565" spans="1:25" x14ac:dyDescent="0.2">
      <c r="A565" s="135"/>
      <c r="F565" s="136"/>
      <c r="G565" s="137"/>
      <c r="H565" s="137"/>
      <c r="I565" s="138"/>
      <c r="J565" s="137"/>
      <c r="K565" s="139"/>
      <c r="L565" s="139"/>
      <c r="M565" s="140"/>
      <c r="N565" s="140"/>
      <c r="O565" s="140"/>
      <c r="P565" s="140"/>
      <c r="Q565" s="140"/>
      <c r="R565" s="141"/>
      <c r="S565" s="142"/>
      <c r="T565" s="142"/>
      <c r="U565" s="143"/>
      <c r="V565" s="143"/>
      <c r="W565" s="144"/>
      <c r="X565" s="145"/>
      <c r="Y565" s="146"/>
    </row>
    <row r="566" spans="1:25" x14ac:dyDescent="0.2">
      <c r="A566" s="135"/>
      <c r="F566" s="136"/>
      <c r="G566" s="137"/>
      <c r="H566" s="137"/>
      <c r="I566" s="138"/>
      <c r="J566" s="137"/>
      <c r="K566" s="139"/>
      <c r="L566" s="139"/>
      <c r="M566" s="140"/>
      <c r="N566" s="140"/>
      <c r="O566" s="140"/>
      <c r="P566" s="140"/>
      <c r="Q566" s="140"/>
      <c r="R566" s="141"/>
      <c r="S566" s="142"/>
      <c r="T566" s="142"/>
      <c r="U566" s="143"/>
      <c r="V566" s="143"/>
      <c r="W566" s="144"/>
      <c r="X566" s="145"/>
      <c r="Y566" s="146"/>
    </row>
    <row r="567" spans="1:25" x14ac:dyDescent="0.2">
      <c r="A567" s="135"/>
      <c r="F567" s="136"/>
      <c r="G567" s="137"/>
      <c r="H567" s="137"/>
      <c r="I567" s="138"/>
      <c r="J567" s="137"/>
      <c r="K567" s="139"/>
      <c r="L567" s="139"/>
      <c r="M567" s="140"/>
      <c r="N567" s="140"/>
      <c r="O567" s="140"/>
      <c r="P567" s="140"/>
      <c r="Q567" s="140"/>
      <c r="R567" s="141"/>
      <c r="S567" s="142"/>
      <c r="T567" s="142"/>
      <c r="U567" s="143"/>
      <c r="V567" s="143"/>
      <c r="W567" s="144"/>
      <c r="X567" s="145"/>
      <c r="Y567" s="146"/>
    </row>
    <row r="568" spans="1:25" x14ac:dyDescent="0.2">
      <c r="A568" s="135"/>
      <c r="F568" s="136"/>
      <c r="G568" s="137"/>
      <c r="H568" s="137"/>
      <c r="I568" s="138"/>
      <c r="J568" s="137"/>
      <c r="K568" s="139"/>
      <c r="L568" s="139"/>
      <c r="M568" s="140"/>
      <c r="N568" s="140"/>
      <c r="O568" s="140"/>
      <c r="P568" s="140"/>
      <c r="Q568" s="140"/>
      <c r="R568" s="141"/>
      <c r="S568" s="142"/>
      <c r="T568" s="142"/>
      <c r="U568" s="143"/>
      <c r="V568" s="143"/>
      <c r="W568" s="144"/>
      <c r="X568" s="145"/>
      <c r="Y568" s="146"/>
    </row>
    <row r="569" spans="1:25" x14ac:dyDescent="0.2">
      <c r="A569" s="135"/>
      <c r="F569" s="136"/>
      <c r="G569" s="137"/>
      <c r="H569" s="137"/>
      <c r="I569" s="138"/>
      <c r="J569" s="137"/>
      <c r="K569" s="139"/>
      <c r="L569" s="139"/>
      <c r="M569" s="140"/>
      <c r="N569" s="140"/>
      <c r="O569" s="140"/>
      <c r="P569" s="140"/>
      <c r="Q569" s="140"/>
      <c r="R569" s="141"/>
      <c r="S569" s="142"/>
      <c r="T569" s="142"/>
      <c r="U569" s="143"/>
      <c r="V569" s="143"/>
      <c r="W569" s="144"/>
      <c r="X569" s="145"/>
      <c r="Y569" s="146"/>
    </row>
    <row r="570" spans="1:25" x14ac:dyDescent="0.2">
      <c r="A570" s="135"/>
      <c r="F570" s="136"/>
      <c r="G570" s="137"/>
      <c r="H570" s="137"/>
      <c r="I570" s="138"/>
      <c r="J570" s="137"/>
      <c r="K570" s="139"/>
      <c r="L570" s="139"/>
      <c r="M570" s="140"/>
      <c r="N570" s="140"/>
      <c r="O570" s="140"/>
      <c r="P570" s="140"/>
      <c r="Q570" s="140"/>
      <c r="R570" s="141"/>
      <c r="S570" s="142"/>
      <c r="T570" s="142"/>
      <c r="U570" s="143"/>
      <c r="V570" s="143"/>
      <c r="W570" s="144"/>
      <c r="X570" s="145"/>
      <c r="Y570" s="146"/>
    </row>
    <row r="571" spans="1:25" x14ac:dyDescent="0.2">
      <c r="A571" s="135"/>
      <c r="F571" s="136"/>
      <c r="G571" s="137"/>
      <c r="H571" s="137"/>
      <c r="I571" s="138"/>
      <c r="J571" s="137"/>
      <c r="K571" s="139"/>
      <c r="L571" s="139"/>
      <c r="M571" s="140"/>
      <c r="N571" s="140"/>
      <c r="O571" s="140"/>
      <c r="P571" s="140"/>
      <c r="Q571" s="140"/>
      <c r="R571" s="141"/>
      <c r="S571" s="142"/>
      <c r="T571" s="142"/>
      <c r="U571" s="143"/>
      <c r="V571" s="143"/>
      <c r="W571" s="144"/>
      <c r="X571" s="145"/>
      <c r="Y571" s="146"/>
    </row>
    <row r="572" spans="1:25" x14ac:dyDescent="0.2">
      <c r="A572" s="135"/>
      <c r="F572" s="136"/>
      <c r="G572" s="137"/>
      <c r="H572" s="137"/>
      <c r="I572" s="138"/>
      <c r="J572" s="137"/>
      <c r="K572" s="139"/>
      <c r="L572" s="139"/>
      <c r="M572" s="140"/>
      <c r="N572" s="140"/>
      <c r="O572" s="140"/>
      <c r="P572" s="140"/>
      <c r="Q572" s="140"/>
      <c r="R572" s="141"/>
      <c r="S572" s="142"/>
      <c r="T572" s="142"/>
      <c r="U572" s="143"/>
      <c r="V572" s="143"/>
      <c r="W572" s="144"/>
      <c r="X572" s="145"/>
      <c r="Y572" s="146"/>
    </row>
    <row r="573" spans="1:25" x14ac:dyDescent="0.2">
      <c r="A573" s="135"/>
      <c r="F573" s="136"/>
      <c r="G573" s="137"/>
      <c r="H573" s="137"/>
      <c r="I573" s="138"/>
      <c r="J573" s="137"/>
      <c r="K573" s="139"/>
      <c r="L573" s="139"/>
      <c r="M573" s="140"/>
      <c r="N573" s="140"/>
      <c r="O573" s="140"/>
      <c r="P573" s="140"/>
      <c r="Q573" s="140"/>
      <c r="R573" s="141"/>
      <c r="S573" s="142"/>
      <c r="T573" s="142"/>
      <c r="U573" s="143"/>
      <c r="V573" s="143"/>
      <c r="W573" s="144"/>
      <c r="X573" s="145"/>
      <c r="Y573" s="146"/>
    </row>
    <row r="574" spans="1:25" x14ac:dyDescent="0.2">
      <c r="A574" s="135"/>
      <c r="F574" s="136"/>
      <c r="G574" s="137"/>
      <c r="H574" s="137"/>
      <c r="I574" s="138"/>
      <c r="J574" s="137"/>
      <c r="K574" s="139"/>
      <c r="L574" s="139"/>
      <c r="M574" s="140"/>
      <c r="N574" s="140"/>
      <c r="O574" s="140"/>
      <c r="P574" s="140"/>
      <c r="Q574" s="140"/>
      <c r="R574" s="141"/>
      <c r="S574" s="142"/>
      <c r="T574" s="142"/>
      <c r="U574" s="143"/>
      <c r="V574" s="143"/>
      <c r="W574" s="144"/>
      <c r="X574" s="145"/>
      <c r="Y574" s="146"/>
    </row>
    <row r="575" spans="1:25" x14ac:dyDescent="0.2">
      <c r="A575" s="135"/>
      <c r="F575" s="136"/>
      <c r="G575" s="137"/>
      <c r="H575" s="137"/>
      <c r="I575" s="138"/>
      <c r="J575" s="137"/>
      <c r="K575" s="139"/>
      <c r="L575" s="139"/>
      <c r="M575" s="140"/>
      <c r="N575" s="140"/>
      <c r="O575" s="140"/>
      <c r="P575" s="140"/>
      <c r="Q575" s="140"/>
      <c r="R575" s="141"/>
      <c r="S575" s="142"/>
      <c r="T575" s="142"/>
      <c r="U575" s="143"/>
      <c r="V575" s="143"/>
      <c r="W575" s="144"/>
      <c r="X575" s="145"/>
      <c r="Y575" s="146"/>
    </row>
    <row r="576" spans="1:25" x14ac:dyDescent="0.2">
      <c r="A576" s="135"/>
      <c r="F576" s="136"/>
      <c r="G576" s="137"/>
      <c r="H576" s="137"/>
      <c r="I576" s="138"/>
      <c r="J576" s="137"/>
      <c r="K576" s="139"/>
      <c r="L576" s="139"/>
      <c r="M576" s="140"/>
      <c r="N576" s="140"/>
      <c r="O576" s="140"/>
      <c r="P576" s="140"/>
      <c r="Q576" s="140"/>
      <c r="R576" s="141"/>
      <c r="S576" s="142"/>
      <c r="T576" s="142"/>
      <c r="U576" s="143"/>
      <c r="V576" s="143"/>
      <c r="W576" s="144"/>
      <c r="X576" s="145"/>
      <c r="Y576" s="146"/>
    </row>
    <row r="577" spans="1:25" x14ac:dyDescent="0.2">
      <c r="A577" s="135"/>
      <c r="F577" s="136"/>
      <c r="G577" s="137"/>
      <c r="H577" s="137"/>
      <c r="I577" s="138"/>
      <c r="J577" s="137"/>
      <c r="K577" s="139"/>
      <c r="L577" s="139"/>
      <c r="M577" s="140"/>
      <c r="N577" s="140"/>
      <c r="O577" s="140"/>
      <c r="P577" s="140"/>
      <c r="Q577" s="140"/>
      <c r="R577" s="141"/>
      <c r="S577" s="142"/>
      <c r="T577" s="142"/>
      <c r="U577" s="143"/>
      <c r="V577" s="143"/>
      <c r="W577" s="144"/>
      <c r="X577" s="145"/>
      <c r="Y577" s="146"/>
    </row>
    <row r="578" spans="1:25" x14ac:dyDescent="0.2">
      <c r="A578" s="135"/>
      <c r="F578" s="136"/>
      <c r="G578" s="137"/>
      <c r="H578" s="137"/>
      <c r="I578" s="138"/>
      <c r="J578" s="137"/>
      <c r="K578" s="139"/>
      <c r="L578" s="139"/>
      <c r="M578" s="140"/>
      <c r="N578" s="140"/>
      <c r="O578" s="140"/>
      <c r="P578" s="140"/>
      <c r="Q578" s="140"/>
      <c r="R578" s="141"/>
      <c r="S578" s="142"/>
      <c r="T578" s="142"/>
      <c r="U578" s="143"/>
      <c r="V578" s="143"/>
      <c r="W578" s="144"/>
      <c r="X578" s="145"/>
      <c r="Y578" s="146"/>
    </row>
    <row r="579" spans="1:25" x14ac:dyDescent="0.2">
      <c r="A579" s="135"/>
      <c r="F579" s="136"/>
      <c r="G579" s="137"/>
      <c r="H579" s="137"/>
      <c r="I579" s="138"/>
      <c r="J579" s="137"/>
      <c r="K579" s="139"/>
      <c r="L579" s="139"/>
      <c r="M579" s="140"/>
      <c r="N579" s="140"/>
      <c r="O579" s="140"/>
      <c r="P579" s="140"/>
      <c r="Q579" s="140"/>
      <c r="R579" s="141"/>
      <c r="S579" s="142"/>
      <c r="T579" s="142"/>
      <c r="U579" s="143"/>
      <c r="V579" s="143"/>
      <c r="W579" s="144"/>
      <c r="X579" s="145"/>
      <c r="Y579" s="146"/>
    </row>
    <row r="580" spans="1:25" x14ac:dyDescent="0.2">
      <c r="A580" s="135"/>
      <c r="F580" s="136"/>
      <c r="G580" s="137"/>
      <c r="H580" s="137"/>
      <c r="I580" s="138"/>
      <c r="J580" s="137"/>
      <c r="K580" s="139"/>
      <c r="L580" s="139"/>
      <c r="M580" s="140"/>
      <c r="N580" s="140"/>
      <c r="O580" s="140"/>
      <c r="P580" s="140"/>
      <c r="Q580" s="140"/>
      <c r="R580" s="141"/>
      <c r="S580" s="142"/>
      <c r="T580" s="142"/>
      <c r="U580" s="143"/>
      <c r="V580" s="143"/>
      <c r="W580" s="144"/>
      <c r="X580" s="145"/>
      <c r="Y580" s="146"/>
    </row>
    <row r="581" spans="1:25" x14ac:dyDescent="0.2">
      <c r="A581" s="135"/>
      <c r="F581" s="136"/>
      <c r="G581" s="137"/>
      <c r="H581" s="137"/>
      <c r="I581" s="138"/>
      <c r="J581" s="137"/>
      <c r="K581" s="139"/>
      <c r="L581" s="139"/>
      <c r="M581" s="140"/>
      <c r="N581" s="140"/>
      <c r="O581" s="140"/>
      <c r="P581" s="140"/>
      <c r="Q581" s="140"/>
      <c r="R581" s="141"/>
      <c r="S581" s="142"/>
      <c r="T581" s="142"/>
      <c r="U581" s="143"/>
      <c r="V581" s="143"/>
      <c r="W581" s="144"/>
      <c r="X581" s="145"/>
      <c r="Y581" s="146"/>
    </row>
    <row r="582" spans="1:25" x14ac:dyDescent="0.2">
      <c r="A582" s="135"/>
      <c r="F582" s="136"/>
      <c r="G582" s="137"/>
      <c r="H582" s="137"/>
      <c r="I582" s="138"/>
      <c r="J582" s="137"/>
      <c r="K582" s="139"/>
      <c r="L582" s="139"/>
      <c r="M582" s="140"/>
      <c r="N582" s="140"/>
      <c r="O582" s="140"/>
      <c r="P582" s="140"/>
      <c r="Q582" s="140"/>
      <c r="R582" s="141"/>
      <c r="S582" s="142"/>
      <c r="T582" s="142"/>
      <c r="U582" s="143"/>
      <c r="V582" s="143"/>
      <c r="W582" s="144"/>
      <c r="X582" s="145"/>
      <c r="Y582" s="146"/>
    </row>
    <row r="583" spans="1:25" x14ac:dyDescent="0.2">
      <c r="A583" s="135"/>
      <c r="F583" s="136"/>
      <c r="G583" s="137"/>
      <c r="H583" s="137"/>
      <c r="I583" s="138"/>
      <c r="J583" s="137"/>
      <c r="K583" s="139"/>
      <c r="L583" s="139"/>
      <c r="M583" s="140"/>
      <c r="N583" s="140"/>
      <c r="O583" s="140"/>
      <c r="P583" s="140"/>
      <c r="Q583" s="140"/>
      <c r="R583" s="141"/>
      <c r="S583" s="142"/>
      <c r="T583" s="142"/>
      <c r="U583" s="143"/>
      <c r="V583" s="143"/>
      <c r="W583" s="144"/>
      <c r="X583" s="145"/>
      <c r="Y583" s="146"/>
    </row>
    <row r="584" spans="1:25" x14ac:dyDescent="0.2">
      <c r="A584" s="135"/>
      <c r="F584" s="136"/>
      <c r="G584" s="137"/>
      <c r="H584" s="137"/>
      <c r="I584" s="138"/>
      <c r="J584" s="137"/>
      <c r="K584" s="139"/>
      <c r="L584" s="139"/>
      <c r="M584" s="140"/>
      <c r="N584" s="140"/>
      <c r="O584" s="140"/>
      <c r="P584" s="140"/>
      <c r="Q584" s="140"/>
      <c r="R584" s="141"/>
      <c r="S584" s="142"/>
      <c r="T584" s="142"/>
      <c r="U584" s="143"/>
      <c r="V584" s="143"/>
      <c r="W584" s="144"/>
      <c r="X584" s="145"/>
      <c r="Y584" s="146"/>
    </row>
    <row r="585" spans="1:25" x14ac:dyDescent="0.2">
      <c r="A585" s="135"/>
      <c r="F585" s="136"/>
      <c r="G585" s="137"/>
      <c r="H585" s="137"/>
      <c r="I585" s="138"/>
      <c r="J585" s="137"/>
      <c r="K585" s="139"/>
      <c r="L585" s="139"/>
      <c r="M585" s="140"/>
      <c r="N585" s="140"/>
      <c r="O585" s="140"/>
      <c r="P585" s="140"/>
      <c r="Q585" s="140"/>
      <c r="R585" s="141"/>
      <c r="S585" s="142"/>
      <c r="T585" s="142"/>
      <c r="U585" s="143"/>
      <c r="V585" s="143"/>
      <c r="W585" s="144"/>
      <c r="X585" s="145"/>
      <c r="Y585" s="146"/>
    </row>
    <row r="586" spans="1:25" x14ac:dyDescent="0.2">
      <c r="A586" s="135"/>
      <c r="F586" s="136"/>
      <c r="G586" s="137"/>
      <c r="H586" s="137"/>
      <c r="I586" s="138"/>
      <c r="J586" s="137"/>
      <c r="K586" s="139"/>
      <c r="L586" s="139"/>
      <c r="M586" s="140"/>
      <c r="N586" s="140"/>
      <c r="O586" s="140"/>
      <c r="P586" s="140"/>
      <c r="Q586" s="140"/>
      <c r="R586" s="141"/>
      <c r="S586" s="142"/>
      <c r="T586" s="142"/>
      <c r="U586" s="143"/>
      <c r="V586" s="143"/>
      <c r="W586" s="144"/>
      <c r="X586" s="145"/>
      <c r="Y586" s="146"/>
    </row>
    <row r="587" spans="1:25" x14ac:dyDescent="0.2">
      <c r="A587" s="135"/>
      <c r="F587" s="136"/>
      <c r="G587" s="137"/>
      <c r="H587" s="137"/>
      <c r="I587" s="138"/>
      <c r="J587" s="137"/>
      <c r="K587" s="139"/>
      <c r="L587" s="139"/>
      <c r="M587" s="140"/>
      <c r="N587" s="140"/>
      <c r="O587" s="140"/>
      <c r="P587" s="140"/>
      <c r="Q587" s="140"/>
      <c r="R587" s="141"/>
      <c r="S587" s="142"/>
      <c r="T587" s="142"/>
      <c r="U587" s="143"/>
      <c r="V587" s="143"/>
      <c r="W587" s="144"/>
      <c r="X587" s="145"/>
      <c r="Y587" s="146"/>
    </row>
    <row r="588" spans="1:25" x14ac:dyDescent="0.2">
      <c r="A588" s="135"/>
      <c r="F588" s="136"/>
      <c r="G588" s="137"/>
      <c r="H588" s="137"/>
      <c r="I588" s="138"/>
      <c r="J588" s="137"/>
      <c r="K588" s="139"/>
      <c r="L588" s="139"/>
      <c r="M588" s="140"/>
      <c r="N588" s="140"/>
      <c r="O588" s="140"/>
      <c r="P588" s="140"/>
      <c r="Q588" s="140"/>
      <c r="R588" s="141"/>
      <c r="S588" s="142"/>
      <c r="T588" s="142"/>
      <c r="U588" s="143"/>
      <c r="V588" s="143"/>
      <c r="W588" s="144"/>
      <c r="X588" s="145"/>
      <c r="Y588" s="146"/>
    </row>
    <row r="589" spans="1:25" x14ac:dyDescent="0.2">
      <c r="A589" s="135"/>
      <c r="F589" s="136"/>
      <c r="G589" s="137"/>
      <c r="H589" s="137"/>
      <c r="I589" s="138"/>
      <c r="J589" s="137"/>
      <c r="K589" s="139"/>
      <c r="L589" s="139"/>
      <c r="M589" s="140"/>
      <c r="N589" s="140"/>
      <c r="O589" s="140"/>
      <c r="P589" s="140"/>
      <c r="Q589" s="140"/>
      <c r="R589" s="141"/>
      <c r="S589" s="142"/>
      <c r="T589" s="142"/>
      <c r="U589" s="143"/>
      <c r="V589" s="143"/>
      <c r="W589" s="144"/>
      <c r="X589" s="145"/>
      <c r="Y589" s="146"/>
    </row>
    <row r="590" spans="1:25" x14ac:dyDescent="0.2">
      <c r="A590" s="135"/>
      <c r="F590" s="136"/>
      <c r="G590" s="137"/>
      <c r="H590" s="137"/>
      <c r="I590" s="138"/>
      <c r="J590" s="137"/>
      <c r="K590" s="139"/>
      <c r="L590" s="139"/>
      <c r="M590" s="140"/>
      <c r="N590" s="140"/>
      <c r="O590" s="140"/>
      <c r="P590" s="140"/>
      <c r="Q590" s="140"/>
      <c r="R590" s="141"/>
      <c r="S590" s="142"/>
      <c r="T590" s="142"/>
      <c r="U590" s="143"/>
      <c r="V590" s="143"/>
      <c r="W590" s="144"/>
      <c r="X590" s="145"/>
      <c r="Y590" s="146"/>
    </row>
    <row r="591" spans="1:25" x14ac:dyDescent="0.2">
      <c r="A591" s="135"/>
      <c r="F591" s="136"/>
      <c r="G591" s="137"/>
      <c r="H591" s="137"/>
      <c r="I591" s="138"/>
      <c r="J591" s="137"/>
      <c r="K591" s="139"/>
      <c r="L591" s="139"/>
      <c r="M591" s="140"/>
      <c r="N591" s="140"/>
      <c r="O591" s="140"/>
      <c r="P591" s="140"/>
      <c r="Q591" s="140"/>
      <c r="R591" s="141"/>
      <c r="S591" s="142"/>
      <c r="T591" s="142"/>
      <c r="U591" s="143"/>
      <c r="V591" s="143"/>
      <c r="W591" s="144"/>
      <c r="X591" s="145"/>
      <c r="Y591" s="146"/>
    </row>
    <row r="592" spans="1:25" x14ac:dyDescent="0.2">
      <c r="A592" s="135"/>
      <c r="F592" s="136"/>
      <c r="G592" s="137"/>
      <c r="H592" s="137"/>
      <c r="I592" s="138"/>
      <c r="J592" s="137"/>
      <c r="K592" s="139"/>
      <c r="L592" s="139"/>
      <c r="M592" s="140"/>
      <c r="N592" s="140"/>
      <c r="O592" s="140"/>
      <c r="P592" s="140"/>
      <c r="Q592" s="140"/>
      <c r="R592" s="141"/>
      <c r="S592" s="142"/>
      <c r="T592" s="142"/>
      <c r="U592" s="143"/>
      <c r="V592" s="143"/>
      <c r="W592" s="144"/>
      <c r="X592" s="145"/>
      <c r="Y592" s="146"/>
    </row>
    <row r="593" spans="1:25" x14ac:dyDescent="0.2">
      <c r="A593" s="135"/>
      <c r="F593" s="136"/>
      <c r="G593" s="137"/>
      <c r="H593" s="137"/>
      <c r="I593" s="138"/>
      <c r="J593" s="137"/>
      <c r="K593" s="139"/>
      <c r="L593" s="139"/>
      <c r="M593" s="140"/>
      <c r="N593" s="140"/>
      <c r="O593" s="140"/>
      <c r="P593" s="140"/>
      <c r="Q593" s="140"/>
      <c r="R593" s="141"/>
      <c r="S593" s="142"/>
      <c r="T593" s="142"/>
      <c r="U593" s="143"/>
      <c r="V593" s="143"/>
      <c r="W593" s="144"/>
      <c r="X593" s="145"/>
      <c r="Y593" s="146"/>
    </row>
    <row r="594" spans="1:25" x14ac:dyDescent="0.2">
      <c r="A594" s="135"/>
      <c r="F594" s="136"/>
      <c r="G594" s="137"/>
      <c r="H594" s="137"/>
      <c r="I594" s="138"/>
      <c r="J594" s="137"/>
      <c r="K594" s="139"/>
      <c r="L594" s="139"/>
      <c r="M594" s="140"/>
      <c r="N594" s="140"/>
      <c r="O594" s="140"/>
      <c r="P594" s="140"/>
      <c r="Q594" s="140"/>
      <c r="R594" s="141"/>
      <c r="S594" s="142"/>
      <c r="T594" s="142"/>
      <c r="U594" s="143"/>
      <c r="V594" s="143"/>
      <c r="W594" s="144"/>
      <c r="X594" s="145"/>
      <c r="Y594" s="146"/>
    </row>
    <row r="595" spans="1:25" x14ac:dyDescent="0.2">
      <c r="A595" s="135"/>
      <c r="F595" s="136"/>
      <c r="G595" s="137"/>
      <c r="H595" s="137"/>
      <c r="I595" s="138"/>
      <c r="J595" s="137"/>
      <c r="K595" s="139"/>
      <c r="L595" s="139"/>
      <c r="M595" s="140"/>
      <c r="N595" s="140"/>
      <c r="O595" s="140"/>
      <c r="P595" s="140"/>
      <c r="Q595" s="140"/>
      <c r="R595" s="141"/>
      <c r="S595" s="142"/>
      <c r="T595" s="142"/>
      <c r="U595" s="143"/>
      <c r="V595" s="143"/>
      <c r="W595" s="144"/>
      <c r="X595" s="145"/>
      <c r="Y595" s="146"/>
    </row>
    <row r="596" spans="1:25" x14ac:dyDescent="0.2">
      <c r="A596" s="135"/>
      <c r="F596" s="136"/>
      <c r="G596" s="137"/>
      <c r="H596" s="137"/>
      <c r="I596" s="138"/>
      <c r="J596" s="137"/>
      <c r="K596" s="139"/>
      <c r="L596" s="139"/>
      <c r="M596" s="140"/>
      <c r="N596" s="140"/>
      <c r="O596" s="140"/>
      <c r="P596" s="140"/>
      <c r="Q596" s="140"/>
      <c r="R596" s="141"/>
      <c r="S596" s="142"/>
      <c r="T596" s="142"/>
      <c r="U596" s="143"/>
      <c r="V596" s="143"/>
      <c r="W596" s="144"/>
      <c r="X596" s="145"/>
      <c r="Y596" s="146"/>
    </row>
    <row r="597" spans="1:25" x14ac:dyDescent="0.2">
      <c r="A597" s="135"/>
      <c r="F597" s="136"/>
      <c r="G597" s="137"/>
      <c r="H597" s="137"/>
      <c r="I597" s="138"/>
      <c r="J597" s="137"/>
      <c r="K597" s="139"/>
      <c r="L597" s="139"/>
      <c r="M597" s="140"/>
      <c r="N597" s="140"/>
      <c r="O597" s="140"/>
      <c r="P597" s="140"/>
      <c r="Q597" s="140"/>
      <c r="R597" s="141"/>
      <c r="S597" s="142"/>
      <c r="T597" s="142"/>
      <c r="U597" s="143"/>
      <c r="V597" s="143"/>
      <c r="W597" s="144"/>
      <c r="X597" s="145"/>
      <c r="Y597" s="146"/>
    </row>
    <row r="598" spans="1:25" x14ac:dyDescent="0.2">
      <c r="A598" s="135"/>
      <c r="F598" s="136"/>
      <c r="G598" s="137"/>
      <c r="H598" s="137"/>
      <c r="I598" s="138"/>
      <c r="J598" s="137"/>
      <c r="K598" s="139"/>
      <c r="L598" s="139"/>
      <c r="M598" s="140"/>
      <c r="N598" s="140"/>
      <c r="O598" s="140"/>
      <c r="P598" s="140"/>
      <c r="Q598" s="140"/>
      <c r="R598" s="141"/>
      <c r="S598" s="142"/>
      <c r="T598" s="142"/>
      <c r="U598" s="143"/>
      <c r="V598" s="143"/>
      <c r="W598" s="144"/>
      <c r="X598" s="145"/>
      <c r="Y598" s="146"/>
    </row>
    <row r="599" spans="1:25" x14ac:dyDescent="0.2">
      <c r="A599" s="135"/>
      <c r="F599" s="136"/>
      <c r="G599" s="137"/>
      <c r="H599" s="137"/>
      <c r="I599" s="138"/>
      <c r="J599" s="137"/>
      <c r="K599" s="139"/>
      <c r="L599" s="139"/>
      <c r="M599" s="140"/>
      <c r="N599" s="140"/>
      <c r="O599" s="140"/>
      <c r="P599" s="140"/>
      <c r="Q599" s="140"/>
      <c r="R599" s="141"/>
      <c r="S599" s="142"/>
      <c r="T599" s="142"/>
      <c r="U599" s="143"/>
      <c r="V599" s="143"/>
      <c r="W599" s="144"/>
      <c r="X599" s="145"/>
      <c r="Y599" s="146"/>
    </row>
    <row r="600" spans="1:25" x14ac:dyDescent="0.2">
      <c r="A600" s="135"/>
      <c r="F600" s="136"/>
      <c r="G600" s="137"/>
      <c r="H600" s="137"/>
      <c r="I600" s="138"/>
      <c r="J600" s="137"/>
      <c r="K600" s="139"/>
      <c r="L600" s="139"/>
      <c r="M600" s="140"/>
      <c r="N600" s="140"/>
      <c r="O600" s="140"/>
      <c r="P600" s="140"/>
      <c r="Q600" s="140"/>
      <c r="R600" s="141"/>
      <c r="S600" s="142"/>
      <c r="T600" s="142"/>
      <c r="U600" s="143"/>
      <c r="V600" s="143"/>
      <c r="W600" s="144"/>
      <c r="X600" s="145"/>
      <c r="Y600" s="146"/>
    </row>
    <row r="601" spans="1:25" x14ac:dyDescent="0.2">
      <c r="A601" s="135"/>
      <c r="F601" s="136"/>
      <c r="G601" s="137"/>
      <c r="H601" s="137"/>
      <c r="I601" s="138"/>
      <c r="J601" s="137"/>
      <c r="K601" s="139"/>
      <c r="L601" s="139"/>
      <c r="M601" s="140"/>
      <c r="N601" s="140"/>
      <c r="O601" s="140"/>
      <c r="P601" s="140"/>
      <c r="Q601" s="140"/>
      <c r="R601" s="141"/>
      <c r="S601" s="142"/>
      <c r="T601" s="142"/>
      <c r="U601" s="143"/>
      <c r="V601" s="143"/>
      <c r="W601" s="144"/>
      <c r="X601" s="145"/>
      <c r="Y601" s="146"/>
    </row>
    <row r="602" spans="1:25" x14ac:dyDescent="0.2">
      <c r="A602" s="135"/>
      <c r="F602" s="136"/>
      <c r="G602" s="137"/>
      <c r="H602" s="137"/>
      <c r="I602" s="138"/>
      <c r="J602" s="137"/>
      <c r="K602" s="139"/>
      <c r="L602" s="139"/>
      <c r="M602" s="140"/>
      <c r="N602" s="140"/>
      <c r="O602" s="140"/>
      <c r="P602" s="140"/>
      <c r="Q602" s="140"/>
      <c r="R602" s="141"/>
      <c r="S602" s="142"/>
      <c r="T602" s="142"/>
      <c r="U602" s="143"/>
      <c r="V602" s="143"/>
      <c r="W602" s="144"/>
      <c r="X602" s="145"/>
      <c r="Y602" s="146"/>
    </row>
    <row r="603" spans="1:25" x14ac:dyDescent="0.2">
      <c r="A603" s="135"/>
      <c r="F603" s="136"/>
      <c r="G603" s="137"/>
      <c r="H603" s="137"/>
      <c r="I603" s="138"/>
      <c r="J603" s="137"/>
      <c r="K603" s="139"/>
      <c r="L603" s="139"/>
      <c r="M603" s="140"/>
      <c r="N603" s="140"/>
      <c r="O603" s="140"/>
      <c r="P603" s="140"/>
      <c r="Q603" s="140"/>
      <c r="R603" s="141"/>
      <c r="S603" s="142"/>
      <c r="T603" s="142"/>
      <c r="U603" s="143"/>
      <c r="V603" s="143"/>
      <c r="W603" s="144"/>
      <c r="X603" s="145"/>
      <c r="Y603" s="146"/>
    </row>
    <row r="604" spans="1:25" x14ac:dyDescent="0.2">
      <c r="A604" s="135"/>
      <c r="F604" s="136"/>
      <c r="G604" s="137"/>
      <c r="H604" s="137"/>
      <c r="I604" s="138"/>
      <c r="J604" s="137"/>
      <c r="K604" s="139"/>
      <c r="L604" s="139"/>
      <c r="M604" s="140"/>
      <c r="N604" s="140"/>
      <c r="O604" s="140"/>
      <c r="P604" s="140"/>
      <c r="Q604" s="140"/>
      <c r="R604" s="141"/>
      <c r="S604" s="142"/>
      <c r="T604" s="142"/>
      <c r="U604" s="143"/>
      <c r="V604" s="143"/>
      <c r="W604" s="144"/>
      <c r="X604" s="145"/>
      <c r="Y604" s="146"/>
    </row>
    <row r="605" spans="1:25" x14ac:dyDescent="0.2">
      <c r="A605" s="135"/>
      <c r="F605" s="136"/>
      <c r="G605" s="137"/>
      <c r="H605" s="137"/>
      <c r="I605" s="138"/>
      <c r="J605" s="137"/>
      <c r="K605" s="139"/>
      <c r="L605" s="139"/>
      <c r="M605" s="140"/>
      <c r="N605" s="140"/>
      <c r="O605" s="140"/>
      <c r="P605" s="140"/>
      <c r="Q605" s="140"/>
      <c r="R605" s="141"/>
      <c r="S605" s="142"/>
      <c r="T605" s="142"/>
      <c r="U605" s="143"/>
      <c r="V605" s="143"/>
      <c r="W605" s="144"/>
      <c r="X605" s="145"/>
      <c r="Y605" s="146"/>
    </row>
    <row r="606" spans="1:25" x14ac:dyDescent="0.2">
      <c r="A606" s="135"/>
      <c r="F606" s="136"/>
      <c r="G606" s="137"/>
      <c r="H606" s="137"/>
      <c r="I606" s="138"/>
      <c r="J606" s="137"/>
      <c r="K606" s="139"/>
      <c r="L606" s="139"/>
      <c r="M606" s="140"/>
      <c r="N606" s="140"/>
      <c r="O606" s="140"/>
      <c r="P606" s="140"/>
      <c r="Q606" s="140"/>
      <c r="R606" s="141"/>
      <c r="S606" s="142"/>
      <c r="T606" s="142"/>
      <c r="U606" s="143"/>
      <c r="V606" s="143"/>
      <c r="W606" s="144"/>
      <c r="X606" s="145"/>
      <c r="Y606" s="146"/>
    </row>
    <row r="607" spans="1:25" x14ac:dyDescent="0.2">
      <c r="A607" s="135"/>
      <c r="F607" s="136"/>
      <c r="G607" s="137"/>
      <c r="H607" s="137"/>
      <c r="I607" s="138"/>
      <c r="J607" s="137"/>
      <c r="K607" s="139"/>
      <c r="L607" s="139"/>
      <c r="M607" s="140"/>
      <c r="N607" s="140"/>
      <c r="O607" s="140"/>
      <c r="P607" s="140"/>
      <c r="Q607" s="140"/>
      <c r="R607" s="141"/>
      <c r="S607" s="142"/>
      <c r="T607" s="142"/>
      <c r="U607" s="143"/>
      <c r="V607" s="143"/>
      <c r="W607" s="144"/>
      <c r="X607" s="145"/>
      <c r="Y607" s="146"/>
    </row>
    <row r="608" spans="1:25" x14ac:dyDescent="0.2">
      <c r="A608" s="135"/>
      <c r="F608" s="136"/>
      <c r="G608" s="137"/>
      <c r="H608" s="137"/>
      <c r="I608" s="138"/>
      <c r="J608" s="137"/>
      <c r="K608" s="139"/>
      <c r="L608" s="139"/>
      <c r="M608" s="140"/>
      <c r="N608" s="140"/>
      <c r="O608" s="140"/>
      <c r="P608" s="140"/>
      <c r="Q608" s="140"/>
      <c r="R608" s="141"/>
      <c r="S608" s="142"/>
      <c r="T608" s="142"/>
      <c r="U608" s="143"/>
      <c r="V608" s="143"/>
      <c r="W608" s="144"/>
      <c r="X608" s="145"/>
      <c r="Y608" s="146"/>
    </row>
    <row r="609" spans="1:25" x14ac:dyDescent="0.2">
      <c r="A609" s="135"/>
      <c r="F609" s="136"/>
      <c r="G609" s="137"/>
      <c r="H609" s="137"/>
      <c r="I609" s="138"/>
      <c r="J609" s="137"/>
      <c r="K609" s="139"/>
      <c r="L609" s="139"/>
      <c r="M609" s="140"/>
      <c r="N609" s="140"/>
      <c r="O609" s="140"/>
      <c r="P609" s="140"/>
      <c r="Q609" s="140"/>
      <c r="R609" s="141"/>
      <c r="S609" s="142"/>
      <c r="T609" s="142"/>
      <c r="U609" s="143"/>
      <c r="V609" s="143"/>
      <c r="W609" s="144"/>
      <c r="X609" s="145"/>
      <c r="Y609" s="146"/>
    </row>
    <row r="610" spans="1:25" x14ac:dyDescent="0.2">
      <c r="A610" s="135"/>
      <c r="F610" s="136"/>
      <c r="G610" s="137"/>
      <c r="H610" s="137"/>
      <c r="I610" s="138"/>
      <c r="J610" s="137"/>
      <c r="K610" s="139"/>
      <c r="L610" s="139"/>
      <c r="M610" s="140"/>
      <c r="N610" s="140"/>
      <c r="O610" s="140"/>
      <c r="P610" s="140"/>
      <c r="Q610" s="140"/>
      <c r="R610" s="141"/>
      <c r="S610" s="142"/>
      <c r="T610" s="142"/>
      <c r="U610" s="143"/>
      <c r="V610" s="143"/>
      <c r="W610" s="144"/>
      <c r="X610" s="145"/>
      <c r="Y610" s="146"/>
    </row>
    <row r="611" spans="1:25" x14ac:dyDescent="0.2">
      <c r="A611" s="135"/>
      <c r="F611" s="136"/>
      <c r="G611" s="137"/>
      <c r="H611" s="137"/>
      <c r="I611" s="138"/>
      <c r="J611" s="137"/>
      <c r="K611" s="139"/>
      <c r="L611" s="139"/>
      <c r="M611" s="140"/>
      <c r="N611" s="140"/>
      <c r="O611" s="140"/>
      <c r="P611" s="140"/>
      <c r="Q611" s="140"/>
      <c r="R611" s="141"/>
      <c r="S611" s="142"/>
      <c r="T611" s="142"/>
      <c r="U611" s="143"/>
      <c r="V611" s="143"/>
      <c r="W611" s="144"/>
      <c r="X611" s="145"/>
      <c r="Y611" s="146"/>
    </row>
    <row r="612" spans="1:25" x14ac:dyDescent="0.2">
      <c r="A612" s="135"/>
      <c r="F612" s="136"/>
      <c r="G612" s="137"/>
      <c r="H612" s="137"/>
      <c r="I612" s="138"/>
      <c r="J612" s="137"/>
      <c r="K612" s="139"/>
      <c r="L612" s="139"/>
      <c r="M612" s="140"/>
      <c r="N612" s="140"/>
      <c r="O612" s="140"/>
      <c r="P612" s="140"/>
      <c r="Q612" s="140"/>
      <c r="R612" s="141"/>
      <c r="S612" s="142"/>
      <c r="T612" s="142"/>
      <c r="U612" s="143"/>
      <c r="V612" s="143"/>
      <c r="W612" s="144"/>
      <c r="X612" s="145"/>
      <c r="Y612" s="146"/>
    </row>
    <row r="613" spans="1:25" x14ac:dyDescent="0.2">
      <c r="A613" s="135"/>
      <c r="F613" s="136"/>
      <c r="G613" s="137"/>
      <c r="H613" s="137"/>
      <c r="I613" s="138"/>
      <c r="J613" s="137"/>
      <c r="K613" s="139"/>
      <c r="L613" s="139"/>
      <c r="M613" s="140"/>
      <c r="N613" s="140"/>
      <c r="O613" s="140"/>
      <c r="P613" s="140"/>
      <c r="Q613" s="140"/>
      <c r="R613" s="141"/>
      <c r="S613" s="142"/>
      <c r="T613" s="142"/>
      <c r="U613" s="143"/>
      <c r="V613" s="143"/>
      <c r="W613" s="144"/>
      <c r="X613" s="145"/>
      <c r="Y613" s="146"/>
    </row>
    <row r="614" spans="1:25" x14ac:dyDescent="0.2">
      <c r="A614" s="135"/>
      <c r="F614" s="136"/>
      <c r="G614" s="137"/>
      <c r="H614" s="137"/>
      <c r="I614" s="138"/>
      <c r="J614" s="137"/>
      <c r="K614" s="139"/>
      <c r="L614" s="139"/>
      <c r="M614" s="140"/>
      <c r="N614" s="140"/>
      <c r="O614" s="140"/>
      <c r="P614" s="140"/>
      <c r="Q614" s="140"/>
      <c r="R614" s="141"/>
      <c r="S614" s="142"/>
      <c r="T614" s="142"/>
      <c r="U614" s="143"/>
      <c r="V614" s="143"/>
      <c r="W614" s="144"/>
      <c r="X614" s="145"/>
      <c r="Y614" s="146"/>
    </row>
    <row r="615" spans="1:25" x14ac:dyDescent="0.2">
      <c r="A615" s="135"/>
      <c r="F615" s="136"/>
      <c r="G615" s="137"/>
      <c r="H615" s="137"/>
      <c r="I615" s="138"/>
      <c r="J615" s="137"/>
      <c r="K615" s="139"/>
      <c r="L615" s="139"/>
      <c r="M615" s="140"/>
      <c r="N615" s="140"/>
      <c r="O615" s="140"/>
      <c r="P615" s="140"/>
      <c r="Q615" s="140"/>
      <c r="R615" s="141"/>
      <c r="S615" s="142"/>
      <c r="T615" s="142"/>
      <c r="U615" s="143"/>
      <c r="V615" s="143"/>
      <c r="W615" s="144"/>
      <c r="X615" s="145"/>
      <c r="Y615" s="146"/>
    </row>
    <row r="616" spans="1:25" x14ac:dyDescent="0.2">
      <c r="A616" s="135"/>
      <c r="F616" s="136"/>
      <c r="G616" s="137"/>
      <c r="H616" s="137"/>
      <c r="I616" s="138"/>
      <c r="J616" s="137"/>
      <c r="K616" s="139"/>
      <c r="L616" s="139"/>
      <c r="M616" s="140"/>
      <c r="N616" s="140"/>
      <c r="O616" s="140"/>
      <c r="P616" s="140"/>
      <c r="Q616" s="140"/>
      <c r="R616" s="141"/>
      <c r="S616" s="142"/>
      <c r="T616" s="142"/>
      <c r="U616" s="143"/>
      <c r="V616" s="143"/>
      <c r="W616" s="144"/>
      <c r="X616" s="145"/>
      <c r="Y616" s="146"/>
    </row>
    <row r="617" spans="1:25" x14ac:dyDescent="0.2">
      <c r="A617" s="135"/>
      <c r="F617" s="136"/>
      <c r="G617" s="137"/>
      <c r="H617" s="137"/>
      <c r="I617" s="138"/>
      <c r="J617" s="137"/>
      <c r="K617" s="139"/>
      <c r="L617" s="139"/>
      <c r="M617" s="140"/>
      <c r="N617" s="140"/>
      <c r="O617" s="140"/>
      <c r="P617" s="140"/>
      <c r="Q617" s="140"/>
      <c r="R617" s="141"/>
      <c r="S617" s="142"/>
      <c r="T617" s="142"/>
      <c r="U617" s="143"/>
      <c r="V617" s="143"/>
      <c r="W617" s="144"/>
      <c r="X617" s="145"/>
      <c r="Y617" s="146"/>
    </row>
    <row r="618" spans="1:25" x14ac:dyDescent="0.2">
      <c r="A618" s="135"/>
      <c r="F618" s="136"/>
      <c r="G618" s="137"/>
      <c r="H618" s="137"/>
      <c r="I618" s="138"/>
      <c r="J618" s="137"/>
      <c r="K618" s="139"/>
      <c r="L618" s="139"/>
      <c r="M618" s="140"/>
      <c r="N618" s="140"/>
      <c r="O618" s="140"/>
      <c r="P618" s="140"/>
      <c r="Q618" s="140"/>
      <c r="R618" s="141"/>
      <c r="S618" s="142"/>
      <c r="T618" s="142"/>
      <c r="U618" s="143"/>
      <c r="V618" s="143"/>
      <c r="W618" s="144"/>
      <c r="X618" s="145"/>
      <c r="Y618" s="146"/>
    </row>
    <row r="619" spans="1:25" x14ac:dyDescent="0.2">
      <c r="A619" s="135"/>
      <c r="F619" s="136"/>
      <c r="G619" s="137"/>
      <c r="H619" s="137"/>
      <c r="I619" s="138"/>
      <c r="J619" s="137"/>
      <c r="K619" s="139"/>
      <c r="L619" s="139"/>
      <c r="M619" s="140"/>
      <c r="N619" s="140"/>
      <c r="O619" s="140"/>
      <c r="P619" s="140"/>
      <c r="Q619" s="140"/>
      <c r="R619" s="141"/>
      <c r="S619" s="142"/>
      <c r="T619" s="142"/>
      <c r="U619" s="143"/>
      <c r="V619" s="143"/>
      <c r="W619" s="144"/>
      <c r="X619" s="145"/>
      <c r="Y619" s="146"/>
    </row>
    <row r="620" spans="1:25" x14ac:dyDescent="0.2">
      <c r="A620" s="135"/>
      <c r="F620" s="136"/>
      <c r="G620" s="137"/>
      <c r="H620" s="137"/>
      <c r="I620" s="138"/>
      <c r="J620" s="137"/>
      <c r="K620" s="139"/>
      <c r="L620" s="139"/>
      <c r="M620" s="140"/>
      <c r="N620" s="140"/>
      <c r="O620" s="140"/>
      <c r="P620" s="140"/>
      <c r="Q620" s="140"/>
      <c r="R620" s="141"/>
      <c r="S620" s="142"/>
      <c r="T620" s="142"/>
      <c r="U620" s="143"/>
      <c r="V620" s="143"/>
      <c r="W620" s="144"/>
      <c r="X620" s="145"/>
      <c r="Y620" s="146"/>
    </row>
    <row r="621" spans="1:25" x14ac:dyDescent="0.2">
      <c r="A621" s="135"/>
      <c r="F621" s="136"/>
      <c r="G621" s="137"/>
      <c r="H621" s="137"/>
      <c r="I621" s="138"/>
      <c r="J621" s="137"/>
      <c r="K621" s="139"/>
      <c r="L621" s="139"/>
      <c r="M621" s="140"/>
      <c r="N621" s="140"/>
      <c r="O621" s="140"/>
      <c r="P621" s="140"/>
      <c r="Q621" s="140"/>
      <c r="R621" s="141"/>
      <c r="S621" s="142"/>
      <c r="T621" s="142"/>
      <c r="U621" s="143"/>
      <c r="V621" s="143"/>
      <c r="W621" s="144"/>
      <c r="X621" s="145"/>
      <c r="Y621" s="146"/>
    </row>
    <row r="622" spans="1:25" x14ac:dyDescent="0.2">
      <c r="A622" s="135"/>
      <c r="F622" s="136"/>
      <c r="G622" s="137"/>
      <c r="H622" s="137"/>
      <c r="I622" s="138"/>
      <c r="J622" s="137"/>
      <c r="K622" s="139"/>
      <c r="L622" s="139"/>
      <c r="M622" s="140"/>
      <c r="N622" s="140"/>
      <c r="O622" s="140"/>
      <c r="P622" s="140"/>
      <c r="Q622" s="140"/>
      <c r="R622" s="141"/>
      <c r="S622" s="142"/>
      <c r="T622" s="142"/>
      <c r="U622" s="143"/>
      <c r="V622" s="143"/>
      <c r="W622" s="144"/>
      <c r="X622" s="145"/>
      <c r="Y622" s="146"/>
    </row>
    <row r="623" spans="1:25" x14ac:dyDescent="0.2">
      <c r="A623" s="135"/>
      <c r="F623" s="136"/>
      <c r="G623" s="137"/>
      <c r="H623" s="137"/>
      <c r="I623" s="138"/>
      <c r="J623" s="137"/>
      <c r="K623" s="139"/>
      <c r="L623" s="139"/>
      <c r="M623" s="140"/>
      <c r="N623" s="140"/>
      <c r="O623" s="140"/>
      <c r="P623" s="140"/>
      <c r="Q623" s="140"/>
      <c r="R623" s="141"/>
      <c r="S623" s="142"/>
      <c r="T623" s="142"/>
      <c r="U623" s="143"/>
      <c r="V623" s="143"/>
      <c r="W623" s="144"/>
      <c r="X623" s="145"/>
      <c r="Y623" s="146"/>
    </row>
    <row r="624" spans="1:25" x14ac:dyDescent="0.2">
      <c r="A624" s="135"/>
      <c r="F624" s="136"/>
      <c r="G624" s="137"/>
      <c r="H624" s="137"/>
      <c r="I624" s="138"/>
      <c r="J624" s="137"/>
      <c r="K624" s="139"/>
      <c r="L624" s="139"/>
      <c r="M624" s="140"/>
      <c r="N624" s="140"/>
      <c r="O624" s="140"/>
      <c r="P624" s="140"/>
      <c r="Q624" s="140"/>
      <c r="R624" s="141"/>
      <c r="S624" s="142"/>
      <c r="T624" s="142"/>
      <c r="U624" s="143"/>
      <c r="V624" s="143"/>
      <c r="W624" s="144"/>
      <c r="X624" s="145"/>
      <c r="Y624" s="146"/>
    </row>
    <row r="625" spans="1:25" x14ac:dyDescent="0.2">
      <c r="A625" s="135"/>
      <c r="F625" s="136"/>
      <c r="G625" s="137"/>
      <c r="H625" s="137"/>
      <c r="I625" s="138"/>
      <c r="J625" s="137"/>
      <c r="K625" s="139"/>
      <c r="L625" s="139"/>
      <c r="M625" s="140"/>
      <c r="N625" s="140"/>
      <c r="O625" s="140"/>
      <c r="P625" s="140"/>
      <c r="Q625" s="140"/>
      <c r="R625" s="141"/>
      <c r="S625" s="142"/>
      <c r="T625" s="142"/>
      <c r="U625" s="143"/>
      <c r="V625" s="143"/>
      <c r="W625" s="144"/>
      <c r="X625" s="145"/>
      <c r="Y625" s="146"/>
    </row>
    <row r="626" spans="1:25" x14ac:dyDescent="0.2">
      <c r="A626" s="135"/>
      <c r="F626" s="136"/>
      <c r="G626" s="137"/>
      <c r="H626" s="137"/>
      <c r="I626" s="138"/>
      <c r="J626" s="137"/>
      <c r="K626" s="139"/>
      <c r="L626" s="139"/>
      <c r="M626" s="140"/>
      <c r="N626" s="140"/>
      <c r="O626" s="140"/>
      <c r="P626" s="140"/>
      <c r="Q626" s="140"/>
      <c r="R626" s="141"/>
      <c r="S626" s="142"/>
      <c r="T626" s="142"/>
      <c r="U626" s="143"/>
      <c r="V626" s="143"/>
      <c r="W626" s="144"/>
      <c r="X626" s="145"/>
      <c r="Y626" s="146"/>
    </row>
    <row r="627" spans="1:25" x14ac:dyDescent="0.2">
      <c r="A627" s="135"/>
      <c r="F627" s="136"/>
      <c r="G627" s="137"/>
      <c r="H627" s="137"/>
      <c r="I627" s="138"/>
      <c r="J627" s="137"/>
      <c r="K627" s="139"/>
      <c r="L627" s="139"/>
      <c r="M627" s="140"/>
      <c r="N627" s="140"/>
      <c r="O627" s="140"/>
      <c r="P627" s="140"/>
      <c r="Q627" s="140"/>
      <c r="R627" s="141"/>
      <c r="S627" s="142"/>
      <c r="T627" s="142"/>
      <c r="U627" s="143"/>
      <c r="V627" s="143"/>
      <c r="W627" s="144"/>
      <c r="X627" s="145"/>
      <c r="Y627" s="146"/>
    </row>
    <row r="628" spans="1:25" x14ac:dyDescent="0.2">
      <c r="A628" s="135"/>
      <c r="F628" s="136"/>
      <c r="G628" s="137"/>
      <c r="H628" s="137"/>
      <c r="I628" s="138"/>
      <c r="J628" s="137"/>
      <c r="K628" s="139"/>
      <c r="L628" s="139"/>
      <c r="M628" s="140"/>
      <c r="N628" s="140"/>
      <c r="O628" s="140"/>
      <c r="P628" s="140"/>
      <c r="Q628" s="140"/>
      <c r="R628" s="141"/>
      <c r="S628" s="142"/>
      <c r="T628" s="142"/>
      <c r="U628" s="143"/>
      <c r="V628" s="143"/>
      <c r="W628" s="144"/>
      <c r="X628" s="145"/>
      <c r="Y628" s="146"/>
    </row>
    <row r="629" spans="1:25" x14ac:dyDescent="0.2">
      <c r="A629" s="135"/>
      <c r="F629" s="136"/>
      <c r="G629" s="137"/>
      <c r="H629" s="137"/>
      <c r="I629" s="138"/>
      <c r="J629" s="137"/>
      <c r="K629" s="139"/>
      <c r="L629" s="139"/>
      <c r="M629" s="140"/>
      <c r="N629" s="140"/>
      <c r="O629" s="140"/>
      <c r="P629" s="140"/>
      <c r="Q629" s="140"/>
      <c r="R629" s="141"/>
      <c r="S629" s="142"/>
      <c r="T629" s="142"/>
      <c r="U629" s="143"/>
      <c r="V629" s="143"/>
      <c r="W629" s="144"/>
      <c r="X629" s="145"/>
      <c r="Y629" s="146"/>
    </row>
    <row r="630" spans="1:25" x14ac:dyDescent="0.2">
      <c r="A630" s="135"/>
      <c r="F630" s="136"/>
      <c r="G630" s="137"/>
      <c r="H630" s="137"/>
      <c r="I630" s="138"/>
      <c r="J630" s="137"/>
      <c r="K630" s="139"/>
      <c r="L630" s="139"/>
      <c r="M630" s="140"/>
      <c r="N630" s="140"/>
      <c r="O630" s="140"/>
      <c r="P630" s="140"/>
      <c r="Q630" s="140"/>
      <c r="R630" s="141"/>
      <c r="S630" s="142"/>
      <c r="T630" s="142"/>
      <c r="U630" s="143"/>
      <c r="V630" s="143"/>
      <c r="W630" s="144"/>
      <c r="X630" s="145"/>
      <c r="Y630" s="146"/>
    </row>
    <row r="631" spans="1:25" x14ac:dyDescent="0.2">
      <c r="A631" s="135"/>
      <c r="F631" s="136"/>
      <c r="G631" s="137"/>
      <c r="H631" s="137"/>
      <c r="I631" s="138"/>
      <c r="J631" s="137"/>
      <c r="K631" s="139"/>
      <c r="L631" s="139"/>
      <c r="M631" s="140"/>
      <c r="N631" s="140"/>
      <c r="O631" s="140"/>
      <c r="P631" s="140"/>
      <c r="Q631" s="140"/>
      <c r="R631" s="141"/>
      <c r="S631" s="142"/>
      <c r="T631" s="142"/>
      <c r="U631" s="143"/>
      <c r="V631" s="143"/>
      <c r="W631" s="144"/>
      <c r="X631" s="145"/>
      <c r="Y631" s="146"/>
    </row>
    <row r="632" spans="1:25" x14ac:dyDescent="0.2">
      <c r="A632" s="135"/>
      <c r="F632" s="136"/>
      <c r="G632" s="137"/>
      <c r="H632" s="137"/>
      <c r="I632" s="138"/>
      <c r="J632" s="137"/>
      <c r="K632" s="139"/>
      <c r="L632" s="139"/>
      <c r="M632" s="140"/>
      <c r="N632" s="140"/>
      <c r="O632" s="140"/>
      <c r="P632" s="140"/>
      <c r="Q632" s="140"/>
      <c r="R632" s="141"/>
      <c r="S632" s="142"/>
      <c r="T632" s="142"/>
      <c r="U632" s="143"/>
      <c r="V632" s="143"/>
      <c r="W632" s="144"/>
      <c r="X632" s="145"/>
      <c r="Y632" s="146"/>
    </row>
    <row r="633" spans="1:25" x14ac:dyDescent="0.2">
      <c r="A633" s="135"/>
      <c r="F633" s="136"/>
      <c r="G633" s="137"/>
      <c r="H633" s="137"/>
      <c r="I633" s="138"/>
      <c r="J633" s="137"/>
      <c r="K633" s="139"/>
      <c r="L633" s="139"/>
      <c r="M633" s="140"/>
      <c r="N633" s="140"/>
      <c r="O633" s="140"/>
      <c r="P633" s="140"/>
      <c r="Q633" s="140"/>
      <c r="R633" s="141"/>
      <c r="S633" s="142"/>
      <c r="T633" s="142"/>
      <c r="U633" s="143"/>
      <c r="V633" s="143"/>
      <c r="W633" s="144"/>
      <c r="X633" s="145"/>
      <c r="Y633" s="146"/>
    </row>
    <row r="634" spans="1:25" x14ac:dyDescent="0.2">
      <c r="A634" s="135"/>
      <c r="F634" s="136"/>
      <c r="G634" s="137"/>
      <c r="H634" s="137"/>
      <c r="I634" s="138"/>
      <c r="J634" s="137"/>
      <c r="K634" s="139"/>
      <c r="L634" s="139"/>
      <c r="M634" s="140"/>
      <c r="N634" s="140"/>
      <c r="O634" s="140"/>
      <c r="P634" s="140"/>
      <c r="Q634" s="140"/>
      <c r="R634" s="141"/>
      <c r="S634" s="142"/>
      <c r="T634" s="142"/>
      <c r="U634" s="143"/>
      <c r="V634" s="143"/>
      <c r="W634" s="144"/>
      <c r="X634" s="145"/>
      <c r="Y634" s="146"/>
    </row>
    <row r="635" spans="1:25" x14ac:dyDescent="0.2">
      <c r="A635" s="135"/>
      <c r="F635" s="136"/>
      <c r="G635" s="137"/>
      <c r="H635" s="137"/>
      <c r="I635" s="138"/>
      <c r="J635" s="137"/>
      <c r="K635" s="139"/>
      <c r="L635" s="139"/>
      <c r="M635" s="140"/>
      <c r="N635" s="140"/>
      <c r="O635" s="140"/>
      <c r="P635" s="140"/>
      <c r="Q635" s="140"/>
      <c r="R635" s="141"/>
      <c r="S635" s="142"/>
      <c r="T635" s="142"/>
      <c r="U635" s="143"/>
      <c r="V635" s="143"/>
      <c r="W635" s="144"/>
      <c r="X635" s="145"/>
      <c r="Y635" s="146"/>
    </row>
    <row r="636" spans="1:25" x14ac:dyDescent="0.2">
      <c r="A636" s="135"/>
      <c r="F636" s="136"/>
      <c r="G636" s="137"/>
      <c r="H636" s="137"/>
      <c r="I636" s="138"/>
      <c r="J636" s="137"/>
      <c r="K636" s="139"/>
      <c r="L636" s="139"/>
      <c r="M636" s="140"/>
      <c r="N636" s="140"/>
      <c r="O636" s="140"/>
      <c r="P636" s="140"/>
      <c r="Q636" s="140"/>
      <c r="R636" s="141"/>
      <c r="S636" s="142"/>
      <c r="T636" s="142"/>
      <c r="U636" s="143"/>
      <c r="V636" s="143"/>
      <c r="W636" s="144"/>
      <c r="X636" s="145"/>
      <c r="Y636" s="146"/>
    </row>
    <row r="637" spans="1:25" x14ac:dyDescent="0.2">
      <c r="A637" s="135"/>
      <c r="F637" s="136"/>
      <c r="G637" s="137"/>
      <c r="H637" s="137"/>
      <c r="I637" s="138"/>
      <c r="J637" s="137"/>
      <c r="K637" s="139"/>
      <c r="L637" s="139"/>
      <c r="M637" s="140"/>
      <c r="N637" s="140"/>
      <c r="O637" s="140"/>
      <c r="P637" s="140"/>
      <c r="Q637" s="140"/>
      <c r="R637" s="141"/>
      <c r="S637" s="142"/>
      <c r="T637" s="142"/>
      <c r="U637" s="143"/>
      <c r="V637" s="143"/>
      <c r="W637" s="144"/>
      <c r="X637" s="145"/>
      <c r="Y637" s="146"/>
    </row>
    <row r="638" spans="1:25" x14ac:dyDescent="0.2">
      <c r="A638" s="135"/>
      <c r="F638" s="136"/>
      <c r="G638" s="137"/>
      <c r="H638" s="137"/>
      <c r="I638" s="138"/>
      <c r="J638" s="137"/>
      <c r="K638" s="139"/>
      <c r="L638" s="139"/>
      <c r="M638" s="140"/>
      <c r="N638" s="140"/>
      <c r="O638" s="140"/>
      <c r="P638" s="140"/>
      <c r="Q638" s="140"/>
      <c r="R638" s="141"/>
      <c r="S638" s="142"/>
      <c r="T638" s="142"/>
      <c r="U638" s="143"/>
      <c r="V638" s="143"/>
      <c r="W638" s="144"/>
      <c r="X638" s="145"/>
      <c r="Y638" s="146"/>
    </row>
    <row r="639" spans="1:25" x14ac:dyDescent="0.2">
      <c r="A639" s="135"/>
      <c r="F639" s="136"/>
      <c r="G639" s="137"/>
      <c r="H639" s="137"/>
      <c r="I639" s="138"/>
      <c r="J639" s="137"/>
      <c r="K639" s="139"/>
      <c r="L639" s="139"/>
      <c r="M639" s="140"/>
      <c r="N639" s="140"/>
      <c r="O639" s="140"/>
      <c r="P639" s="140"/>
      <c r="Q639" s="140"/>
      <c r="R639" s="141"/>
      <c r="S639" s="142"/>
      <c r="T639" s="142"/>
      <c r="U639" s="143"/>
      <c r="V639" s="143"/>
      <c r="W639" s="144"/>
      <c r="X639" s="145"/>
      <c r="Y639" s="146"/>
    </row>
    <row r="640" spans="1:25" x14ac:dyDescent="0.2">
      <c r="A640" s="135"/>
      <c r="F640" s="136"/>
      <c r="G640" s="137"/>
      <c r="H640" s="137"/>
      <c r="I640" s="138"/>
      <c r="J640" s="137"/>
      <c r="K640" s="139"/>
      <c r="L640" s="139"/>
      <c r="M640" s="140"/>
      <c r="N640" s="140"/>
      <c r="O640" s="140"/>
      <c r="P640" s="140"/>
      <c r="Q640" s="140"/>
      <c r="R640" s="141"/>
      <c r="S640" s="142"/>
      <c r="T640" s="142"/>
      <c r="U640" s="143"/>
      <c r="V640" s="143"/>
      <c r="W640" s="144"/>
      <c r="X640" s="145"/>
      <c r="Y640" s="146"/>
    </row>
    <row r="641" spans="1:25" x14ac:dyDescent="0.2">
      <c r="A641" s="135"/>
      <c r="F641" s="136"/>
      <c r="G641" s="137"/>
      <c r="H641" s="137"/>
      <c r="I641" s="138"/>
      <c r="J641" s="137"/>
      <c r="K641" s="139"/>
      <c r="L641" s="139"/>
      <c r="M641" s="140"/>
      <c r="N641" s="140"/>
      <c r="O641" s="140"/>
      <c r="P641" s="140"/>
      <c r="Q641" s="140"/>
      <c r="R641" s="141"/>
      <c r="S641" s="142"/>
      <c r="T641" s="142"/>
      <c r="U641" s="143"/>
      <c r="V641" s="143"/>
      <c r="W641" s="144"/>
      <c r="X641" s="145"/>
      <c r="Y641" s="146"/>
    </row>
    <row r="642" spans="1:25" x14ac:dyDescent="0.2">
      <c r="A642" s="135"/>
      <c r="F642" s="136"/>
      <c r="G642" s="137"/>
      <c r="H642" s="137"/>
      <c r="I642" s="138"/>
      <c r="J642" s="137"/>
      <c r="K642" s="139"/>
      <c r="L642" s="139"/>
      <c r="M642" s="140"/>
      <c r="N642" s="140"/>
      <c r="O642" s="140"/>
      <c r="P642" s="140"/>
      <c r="Q642" s="140"/>
      <c r="R642" s="141"/>
      <c r="S642" s="142"/>
      <c r="T642" s="142"/>
      <c r="U642" s="143"/>
      <c r="V642" s="143"/>
      <c r="W642" s="144"/>
      <c r="X642" s="145"/>
      <c r="Y642" s="146"/>
    </row>
    <row r="643" spans="1:25" x14ac:dyDescent="0.2">
      <c r="A643" s="135"/>
      <c r="F643" s="136"/>
      <c r="G643" s="137"/>
      <c r="H643" s="137"/>
      <c r="I643" s="138"/>
      <c r="J643" s="137"/>
      <c r="K643" s="139"/>
      <c r="L643" s="139"/>
      <c r="M643" s="140"/>
      <c r="N643" s="140"/>
      <c r="O643" s="140"/>
      <c r="P643" s="140"/>
      <c r="Q643" s="140"/>
      <c r="R643" s="141"/>
      <c r="S643" s="142"/>
      <c r="T643" s="142"/>
      <c r="U643" s="143"/>
      <c r="V643" s="143"/>
      <c r="W643" s="144"/>
      <c r="X643" s="145"/>
      <c r="Y643" s="146"/>
    </row>
    <row r="644" spans="1:25" x14ac:dyDescent="0.2">
      <c r="A644" s="135"/>
      <c r="F644" s="136"/>
      <c r="G644" s="137"/>
      <c r="H644" s="137"/>
      <c r="I644" s="138"/>
      <c r="J644" s="137"/>
      <c r="K644" s="139"/>
      <c r="L644" s="139"/>
      <c r="M644" s="140"/>
      <c r="N644" s="140"/>
      <c r="O644" s="140"/>
      <c r="P644" s="140"/>
      <c r="Q644" s="140"/>
      <c r="R644" s="141"/>
      <c r="S644" s="142"/>
      <c r="T644" s="142"/>
      <c r="U644" s="143"/>
      <c r="V644" s="143"/>
      <c r="W644" s="144"/>
      <c r="X644" s="145"/>
      <c r="Y644" s="146"/>
    </row>
    <row r="645" spans="1:25" x14ac:dyDescent="0.2">
      <c r="A645" s="135"/>
      <c r="F645" s="136"/>
      <c r="G645" s="137"/>
      <c r="H645" s="137"/>
      <c r="I645" s="138"/>
      <c r="J645" s="137"/>
      <c r="K645" s="139"/>
      <c r="L645" s="139"/>
      <c r="M645" s="140"/>
      <c r="N645" s="140"/>
      <c r="O645" s="140"/>
      <c r="P645" s="140"/>
      <c r="Q645" s="140"/>
      <c r="R645" s="141"/>
      <c r="S645" s="142"/>
      <c r="T645" s="142"/>
      <c r="U645" s="143"/>
      <c r="V645" s="143"/>
      <c r="W645" s="144"/>
      <c r="X645" s="145"/>
      <c r="Y645" s="146"/>
    </row>
    <row r="646" spans="1:25" x14ac:dyDescent="0.2">
      <c r="A646" s="135"/>
      <c r="F646" s="136"/>
      <c r="G646" s="137"/>
      <c r="H646" s="137"/>
      <c r="I646" s="138"/>
      <c r="J646" s="137"/>
      <c r="K646" s="139"/>
      <c r="L646" s="139"/>
      <c r="M646" s="140"/>
      <c r="N646" s="140"/>
      <c r="O646" s="140"/>
      <c r="P646" s="140"/>
      <c r="Q646" s="140"/>
      <c r="R646" s="141"/>
      <c r="S646" s="142"/>
      <c r="T646" s="142"/>
      <c r="U646" s="143"/>
      <c r="V646" s="143"/>
      <c r="W646" s="144"/>
      <c r="X646" s="145"/>
      <c r="Y646" s="146"/>
    </row>
    <row r="647" spans="1:25" x14ac:dyDescent="0.2">
      <c r="A647" s="135"/>
      <c r="F647" s="136"/>
      <c r="G647" s="137"/>
      <c r="H647" s="137"/>
      <c r="I647" s="138"/>
      <c r="J647" s="137"/>
      <c r="K647" s="139"/>
      <c r="L647" s="139"/>
      <c r="M647" s="140"/>
      <c r="N647" s="140"/>
      <c r="O647" s="140"/>
      <c r="P647" s="140"/>
      <c r="Q647" s="140"/>
      <c r="R647" s="141"/>
      <c r="S647" s="142"/>
      <c r="T647" s="142"/>
      <c r="U647" s="143"/>
      <c r="V647" s="143"/>
      <c r="W647" s="144"/>
      <c r="X647" s="145"/>
      <c r="Y647" s="146"/>
    </row>
    <row r="648" spans="1:25" x14ac:dyDescent="0.2">
      <c r="A648" s="135"/>
      <c r="F648" s="136"/>
      <c r="G648" s="137"/>
      <c r="H648" s="137"/>
      <c r="I648" s="138"/>
      <c r="J648" s="137"/>
      <c r="K648" s="139"/>
      <c r="L648" s="139"/>
      <c r="M648" s="140"/>
      <c r="N648" s="140"/>
      <c r="O648" s="140"/>
      <c r="P648" s="140"/>
      <c r="Q648" s="140"/>
      <c r="R648" s="141"/>
      <c r="S648" s="142"/>
      <c r="T648" s="142"/>
      <c r="U648" s="143"/>
      <c r="V648" s="143"/>
      <c r="W648" s="144"/>
      <c r="X648" s="145"/>
      <c r="Y648" s="146"/>
    </row>
    <row r="649" spans="1:25" x14ac:dyDescent="0.2">
      <c r="A649" s="135"/>
      <c r="F649" s="136"/>
      <c r="G649" s="137"/>
      <c r="H649" s="137"/>
      <c r="I649" s="138"/>
      <c r="J649" s="137"/>
      <c r="K649" s="139"/>
      <c r="L649" s="139"/>
      <c r="M649" s="140"/>
      <c r="N649" s="140"/>
      <c r="O649" s="140"/>
      <c r="P649" s="140"/>
      <c r="Q649" s="140"/>
      <c r="R649" s="141"/>
      <c r="S649" s="142"/>
      <c r="T649" s="142"/>
      <c r="U649" s="143"/>
      <c r="V649" s="143"/>
      <c r="W649" s="144"/>
      <c r="X649" s="145"/>
      <c r="Y649" s="146"/>
    </row>
    <row r="650" spans="1:25" x14ac:dyDescent="0.2">
      <c r="A650" s="135"/>
      <c r="F650" s="136"/>
      <c r="G650" s="137"/>
      <c r="H650" s="137"/>
      <c r="I650" s="138"/>
      <c r="J650" s="137"/>
      <c r="K650" s="139"/>
      <c r="L650" s="139"/>
      <c r="M650" s="140"/>
      <c r="N650" s="140"/>
      <c r="O650" s="140"/>
      <c r="P650" s="140"/>
      <c r="Q650" s="140"/>
      <c r="R650" s="141"/>
      <c r="S650" s="142"/>
      <c r="T650" s="142"/>
      <c r="U650" s="143"/>
      <c r="V650" s="143"/>
      <c r="W650" s="144"/>
      <c r="X650" s="145"/>
      <c r="Y650" s="146"/>
    </row>
    <row r="651" spans="1:25" x14ac:dyDescent="0.2">
      <c r="A651" s="135"/>
      <c r="F651" s="136"/>
      <c r="G651" s="137"/>
      <c r="H651" s="137"/>
      <c r="I651" s="138"/>
      <c r="J651" s="137"/>
      <c r="K651" s="139"/>
      <c r="L651" s="139"/>
      <c r="M651" s="140"/>
      <c r="N651" s="140"/>
      <c r="O651" s="140"/>
      <c r="P651" s="140"/>
      <c r="Q651" s="140"/>
      <c r="R651" s="141"/>
      <c r="S651" s="142"/>
      <c r="T651" s="142"/>
      <c r="U651" s="143"/>
      <c r="V651" s="143"/>
      <c r="W651" s="144"/>
      <c r="X651" s="145"/>
      <c r="Y651" s="146"/>
    </row>
    <row r="652" spans="1:25" x14ac:dyDescent="0.2">
      <c r="A652" s="135"/>
      <c r="F652" s="136"/>
      <c r="G652" s="137"/>
      <c r="H652" s="137"/>
      <c r="I652" s="138"/>
      <c r="J652" s="137"/>
      <c r="K652" s="139"/>
      <c r="L652" s="139"/>
      <c r="M652" s="140"/>
      <c r="N652" s="140"/>
      <c r="O652" s="140"/>
      <c r="P652" s="140"/>
      <c r="Q652" s="140"/>
      <c r="R652" s="141"/>
      <c r="S652" s="142"/>
      <c r="T652" s="142"/>
      <c r="U652" s="143"/>
      <c r="V652" s="143"/>
      <c r="W652" s="144"/>
      <c r="X652" s="145"/>
      <c r="Y652" s="146"/>
    </row>
    <row r="653" spans="1:25" x14ac:dyDescent="0.2">
      <c r="A653" s="135"/>
      <c r="F653" s="136"/>
      <c r="G653" s="137"/>
      <c r="H653" s="137"/>
      <c r="I653" s="138"/>
      <c r="J653" s="137"/>
      <c r="K653" s="139"/>
      <c r="L653" s="139"/>
      <c r="M653" s="140"/>
      <c r="N653" s="140"/>
      <c r="O653" s="140"/>
      <c r="P653" s="140"/>
      <c r="Q653" s="140"/>
      <c r="R653" s="141"/>
      <c r="S653" s="142"/>
      <c r="T653" s="142"/>
      <c r="U653" s="143"/>
      <c r="V653" s="143"/>
      <c r="W653" s="144"/>
      <c r="X653" s="145"/>
      <c r="Y653" s="146"/>
    </row>
    <row r="654" spans="1:25" x14ac:dyDescent="0.2">
      <c r="A654" s="135"/>
      <c r="F654" s="136"/>
      <c r="G654" s="137"/>
      <c r="H654" s="137"/>
      <c r="I654" s="138"/>
      <c r="J654" s="137"/>
      <c r="K654" s="139"/>
      <c r="L654" s="139"/>
      <c r="M654" s="140"/>
      <c r="N654" s="140"/>
      <c r="O654" s="140"/>
      <c r="P654" s="140"/>
      <c r="Q654" s="140"/>
      <c r="R654" s="141"/>
      <c r="S654" s="142"/>
      <c r="T654" s="142"/>
      <c r="U654" s="143"/>
      <c r="V654" s="143"/>
      <c r="W654" s="144"/>
      <c r="X654" s="145"/>
      <c r="Y654" s="146"/>
    </row>
    <row r="655" spans="1:25" x14ac:dyDescent="0.2">
      <c r="A655" s="135"/>
      <c r="F655" s="136"/>
      <c r="G655" s="137"/>
      <c r="H655" s="137"/>
      <c r="I655" s="138"/>
      <c r="J655" s="137"/>
      <c r="K655" s="139"/>
      <c r="L655" s="139"/>
      <c r="M655" s="140"/>
      <c r="N655" s="140"/>
      <c r="O655" s="140"/>
      <c r="P655" s="140"/>
      <c r="Q655" s="140"/>
      <c r="R655" s="141"/>
      <c r="S655" s="142"/>
      <c r="T655" s="142"/>
      <c r="U655" s="143"/>
      <c r="V655" s="143"/>
      <c r="W655" s="144"/>
      <c r="X655" s="145"/>
      <c r="Y655" s="146"/>
    </row>
    <row r="656" spans="1:25" x14ac:dyDescent="0.2">
      <c r="A656" s="135"/>
      <c r="F656" s="136"/>
      <c r="G656" s="137"/>
      <c r="H656" s="137"/>
      <c r="I656" s="138"/>
      <c r="J656" s="137"/>
      <c r="K656" s="139"/>
      <c r="L656" s="139"/>
      <c r="M656" s="140"/>
      <c r="N656" s="140"/>
      <c r="O656" s="140"/>
      <c r="P656" s="140"/>
      <c r="Q656" s="140"/>
      <c r="R656" s="141"/>
      <c r="S656" s="142"/>
      <c r="T656" s="142"/>
      <c r="U656" s="143"/>
      <c r="V656" s="143"/>
      <c r="W656" s="144"/>
      <c r="X656" s="145"/>
      <c r="Y656" s="146"/>
    </row>
    <row r="657" spans="1:25" x14ac:dyDescent="0.2">
      <c r="A657" s="135"/>
      <c r="F657" s="136"/>
      <c r="G657" s="137"/>
      <c r="H657" s="137"/>
      <c r="I657" s="138"/>
      <c r="J657" s="137"/>
      <c r="K657" s="139"/>
      <c r="L657" s="139"/>
      <c r="M657" s="140"/>
      <c r="N657" s="140"/>
      <c r="O657" s="140"/>
      <c r="P657" s="140"/>
      <c r="Q657" s="140"/>
      <c r="R657" s="141"/>
      <c r="S657" s="142"/>
      <c r="T657" s="142"/>
      <c r="U657" s="143"/>
      <c r="V657" s="143"/>
      <c r="W657" s="144"/>
      <c r="X657" s="145"/>
      <c r="Y657" s="146"/>
    </row>
    <row r="658" spans="1:25" x14ac:dyDescent="0.2">
      <c r="A658" s="135"/>
      <c r="F658" s="136"/>
      <c r="G658" s="137"/>
      <c r="H658" s="137"/>
      <c r="I658" s="138"/>
      <c r="J658" s="137"/>
      <c r="K658" s="139"/>
      <c r="L658" s="139"/>
      <c r="M658" s="140"/>
      <c r="N658" s="140"/>
      <c r="O658" s="140"/>
      <c r="P658" s="140"/>
      <c r="Q658" s="140"/>
      <c r="R658" s="141"/>
      <c r="S658" s="142"/>
      <c r="T658" s="142"/>
      <c r="U658" s="143"/>
      <c r="V658" s="143"/>
      <c r="W658" s="144"/>
      <c r="X658" s="145"/>
      <c r="Y658" s="146"/>
    </row>
    <row r="659" spans="1:25" x14ac:dyDescent="0.2">
      <c r="A659" s="135"/>
      <c r="F659" s="136"/>
      <c r="G659" s="137"/>
      <c r="H659" s="137"/>
      <c r="I659" s="138"/>
      <c r="J659" s="137"/>
      <c r="K659" s="139"/>
      <c r="L659" s="139"/>
      <c r="M659" s="140"/>
      <c r="N659" s="140"/>
      <c r="O659" s="140"/>
      <c r="P659" s="140"/>
      <c r="Q659" s="140"/>
      <c r="R659" s="141"/>
      <c r="S659" s="142"/>
      <c r="T659" s="142"/>
      <c r="U659" s="143"/>
      <c r="V659" s="143"/>
      <c r="W659" s="144"/>
      <c r="X659" s="145"/>
      <c r="Y659" s="146"/>
    </row>
    <row r="660" spans="1:25" x14ac:dyDescent="0.2">
      <c r="A660" s="135"/>
      <c r="F660" s="136"/>
      <c r="G660" s="137"/>
      <c r="H660" s="137"/>
      <c r="I660" s="138"/>
      <c r="J660" s="137"/>
      <c r="K660" s="139"/>
      <c r="L660" s="139"/>
      <c r="M660" s="140"/>
      <c r="N660" s="140"/>
      <c r="O660" s="140"/>
      <c r="P660" s="140"/>
      <c r="Q660" s="140"/>
      <c r="R660" s="141"/>
      <c r="S660" s="142"/>
      <c r="T660" s="142"/>
      <c r="U660" s="143"/>
      <c r="V660" s="143"/>
      <c r="W660" s="144"/>
      <c r="X660" s="145"/>
      <c r="Y660" s="146"/>
    </row>
    <row r="661" spans="1:25" x14ac:dyDescent="0.2">
      <c r="A661" s="135"/>
      <c r="F661" s="136"/>
      <c r="G661" s="137"/>
      <c r="H661" s="137"/>
      <c r="I661" s="138"/>
      <c r="J661" s="137"/>
      <c r="K661" s="139"/>
      <c r="L661" s="139"/>
      <c r="M661" s="140"/>
      <c r="N661" s="140"/>
      <c r="O661" s="140"/>
      <c r="P661" s="140"/>
      <c r="Q661" s="140"/>
      <c r="R661" s="141"/>
      <c r="S661" s="142"/>
      <c r="T661" s="142"/>
      <c r="U661" s="143"/>
      <c r="V661" s="143"/>
      <c r="W661" s="144"/>
      <c r="X661" s="145"/>
      <c r="Y661" s="146"/>
    </row>
    <row r="662" spans="1:25" x14ac:dyDescent="0.2">
      <c r="A662" s="135"/>
      <c r="F662" s="136"/>
      <c r="G662" s="137"/>
      <c r="H662" s="137"/>
      <c r="I662" s="138"/>
      <c r="J662" s="137"/>
      <c r="K662" s="139"/>
      <c r="L662" s="139"/>
      <c r="M662" s="140"/>
      <c r="N662" s="140"/>
      <c r="O662" s="140"/>
      <c r="P662" s="140"/>
      <c r="Q662" s="140"/>
      <c r="R662" s="141"/>
      <c r="S662" s="142"/>
      <c r="T662" s="142"/>
      <c r="U662" s="143"/>
      <c r="V662" s="143"/>
      <c r="W662" s="144"/>
      <c r="X662" s="145"/>
      <c r="Y662" s="146"/>
    </row>
    <row r="663" spans="1:25" x14ac:dyDescent="0.2">
      <c r="A663" s="135"/>
      <c r="F663" s="136"/>
      <c r="G663" s="137"/>
      <c r="H663" s="137"/>
      <c r="I663" s="138"/>
      <c r="J663" s="137"/>
      <c r="K663" s="139"/>
      <c r="L663" s="139"/>
      <c r="M663" s="140"/>
      <c r="N663" s="140"/>
      <c r="O663" s="140"/>
      <c r="P663" s="140"/>
      <c r="Q663" s="140"/>
      <c r="R663" s="141"/>
      <c r="S663" s="142"/>
      <c r="T663" s="142"/>
      <c r="U663" s="143"/>
      <c r="V663" s="143"/>
      <c r="W663" s="144"/>
      <c r="X663" s="145"/>
      <c r="Y663" s="146"/>
    </row>
    <row r="664" spans="1:25" x14ac:dyDescent="0.2">
      <c r="A664" s="135"/>
      <c r="F664" s="136"/>
      <c r="G664" s="137"/>
      <c r="H664" s="137"/>
      <c r="I664" s="138"/>
      <c r="J664" s="137"/>
      <c r="K664" s="139"/>
      <c r="L664" s="139"/>
      <c r="M664" s="140"/>
      <c r="N664" s="140"/>
      <c r="O664" s="140"/>
      <c r="P664" s="140"/>
      <c r="Q664" s="140"/>
      <c r="R664" s="141"/>
      <c r="S664" s="142"/>
      <c r="T664" s="142"/>
      <c r="U664" s="143"/>
      <c r="V664" s="143"/>
      <c r="W664" s="144"/>
      <c r="X664" s="145"/>
      <c r="Y664" s="146"/>
    </row>
    <row r="665" spans="1:25" x14ac:dyDescent="0.2">
      <c r="A665" s="135"/>
      <c r="F665" s="136"/>
      <c r="G665" s="137"/>
      <c r="H665" s="137"/>
      <c r="I665" s="138"/>
      <c r="J665" s="137"/>
      <c r="K665" s="139"/>
      <c r="L665" s="139"/>
      <c r="M665" s="140"/>
      <c r="N665" s="140"/>
      <c r="O665" s="140"/>
      <c r="P665" s="140"/>
      <c r="Q665" s="140"/>
      <c r="R665" s="141"/>
      <c r="S665" s="142"/>
      <c r="T665" s="142"/>
      <c r="U665" s="143"/>
      <c r="V665" s="143"/>
      <c r="W665" s="144"/>
      <c r="X665" s="145"/>
      <c r="Y665" s="146"/>
    </row>
    <row r="666" spans="1:25" x14ac:dyDescent="0.2">
      <c r="A666" s="135"/>
      <c r="F666" s="136"/>
      <c r="G666" s="137"/>
      <c r="H666" s="137"/>
      <c r="I666" s="138"/>
      <c r="J666" s="137"/>
      <c r="K666" s="139"/>
      <c r="L666" s="139"/>
      <c r="M666" s="140"/>
      <c r="N666" s="140"/>
      <c r="O666" s="140"/>
      <c r="P666" s="140"/>
      <c r="Q666" s="140"/>
      <c r="R666" s="141"/>
      <c r="S666" s="142"/>
      <c r="T666" s="142"/>
      <c r="U666" s="143"/>
      <c r="V666" s="143"/>
      <c r="W666" s="144"/>
      <c r="X666" s="145"/>
      <c r="Y666" s="146"/>
    </row>
    <row r="667" spans="1:25" x14ac:dyDescent="0.2">
      <c r="A667" s="135"/>
      <c r="F667" s="136"/>
      <c r="G667" s="137"/>
      <c r="H667" s="137"/>
      <c r="I667" s="138"/>
      <c r="J667" s="137"/>
      <c r="K667" s="139"/>
      <c r="L667" s="139"/>
      <c r="M667" s="140"/>
      <c r="N667" s="140"/>
      <c r="O667" s="140"/>
      <c r="P667" s="140"/>
      <c r="Q667" s="140"/>
      <c r="R667" s="141"/>
      <c r="S667" s="142"/>
      <c r="T667" s="142"/>
      <c r="U667" s="143"/>
      <c r="V667" s="143"/>
      <c r="W667" s="144"/>
      <c r="X667" s="145"/>
      <c r="Y667" s="146"/>
    </row>
    <row r="668" spans="1:25" x14ac:dyDescent="0.2">
      <c r="A668" s="135"/>
      <c r="F668" s="136"/>
      <c r="G668" s="137"/>
      <c r="H668" s="137"/>
      <c r="I668" s="138"/>
      <c r="J668" s="137"/>
      <c r="K668" s="139"/>
      <c r="L668" s="139"/>
      <c r="M668" s="140"/>
      <c r="N668" s="140"/>
      <c r="O668" s="140"/>
      <c r="P668" s="140"/>
      <c r="Q668" s="140"/>
      <c r="R668" s="141"/>
      <c r="S668" s="142"/>
      <c r="T668" s="142"/>
      <c r="U668" s="143"/>
      <c r="V668" s="143"/>
      <c r="W668" s="144"/>
      <c r="X668" s="145"/>
      <c r="Y668" s="146"/>
    </row>
    <row r="669" spans="1:25" x14ac:dyDescent="0.2">
      <c r="A669" s="135"/>
      <c r="F669" s="136"/>
      <c r="G669" s="137"/>
      <c r="H669" s="137"/>
      <c r="I669" s="138"/>
      <c r="J669" s="137"/>
      <c r="K669" s="139"/>
      <c r="L669" s="139"/>
      <c r="M669" s="140"/>
      <c r="N669" s="140"/>
      <c r="O669" s="140"/>
      <c r="P669" s="140"/>
      <c r="Q669" s="140"/>
      <c r="R669" s="141"/>
      <c r="S669" s="142"/>
      <c r="T669" s="142"/>
      <c r="U669" s="143"/>
      <c r="V669" s="143"/>
      <c r="W669" s="144"/>
      <c r="X669" s="145"/>
      <c r="Y669" s="146"/>
    </row>
    <row r="670" spans="1:25" x14ac:dyDescent="0.2">
      <c r="A670" s="135"/>
      <c r="F670" s="136"/>
      <c r="G670" s="137"/>
      <c r="H670" s="137"/>
      <c r="I670" s="138"/>
      <c r="J670" s="137"/>
      <c r="K670" s="139"/>
      <c r="L670" s="139"/>
      <c r="M670" s="140"/>
      <c r="N670" s="140"/>
      <c r="O670" s="140"/>
      <c r="P670" s="140"/>
      <c r="Q670" s="140"/>
      <c r="R670" s="141"/>
      <c r="S670" s="142"/>
      <c r="T670" s="142"/>
      <c r="U670" s="143"/>
      <c r="V670" s="143"/>
      <c r="W670" s="144"/>
      <c r="X670" s="145"/>
      <c r="Y670" s="146"/>
    </row>
    <row r="671" spans="1:25" x14ac:dyDescent="0.2">
      <c r="A671" s="135"/>
      <c r="F671" s="136"/>
      <c r="G671" s="137"/>
      <c r="H671" s="137"/>
      <c r="I671" s="138"/>
      <c r="J671" s="137"/>
      <c r="K671" s="139"/>
      <c r="L671" s="139"/>
      <c r="M671" s="140"/>
      <c r="N671" s="140"/>
      <c r="O671" s="140"/>
      <c r="P671" s="140"/>
      <c r="Q671" s="140"/>
      <c r="R671" s="141"/>
      <c r="S671" s="142"/>
      <c r="T671" s="142"/>
      <c r="U671" s="143"/>
      <c r="V671" s="143"/>
      <c r="W671" s="144"/>
      <c r="X671" s="145"/>
      <c r="Y671" s="146"/>
    </row>
    <row r="672" spans="1:25" x14ac:dyDescent="0.2">
      <c r="A672" s="135"/>
      <c r="F672" s="136"/>
      <c r="G672" s="137"/>
      <c r="H672" s="137"/>
      <c r="I672" s="138"/>
      <c r="J672" s="137"/>
      <c r="K672" s="139"/>
      <c r="L672" s="139"/>
      <c r="M672" s="140"/>
      <c r="N672" s="140"/>
      <c r="O672" s="140"/>
      <c r="P672" s="140"/>
      <c r="Q672" s="140"/>
      <c r="R672" s="141"/>
      <c r="S672" s="142"/>
      <c r="T672" s="142"/>
      <c r="U672" s="143"/>
      <c r="V672" s="143"/>
      <c r="W672" s="144"/>
      <c r="X672" s="145"/>
      <c r="Y672" s="146"/>
    </row>
    <row r="673" spans="1:25" x14ac:dyDescent="0.2">
      <c r="A673" s="135"/>
      <c r="F673" s="136"/>
      <c r="G673" s="137"/>
      <c r="H673" s="137"/>
      <c r="I673" s="138"/>
      <c r="J673" s="137"/>
      <c r="K673" s="139"/>
      <c r="L673" s="139"/>
      <c r="M673" s="140"/>
      <c r="N673" s="140"/>
      <c r="O673" s="140"/>
      <c r="P673" s="140"/>
      <c r="Q673" s="140"/>
      <c r="R673" s="141"/>
      <c r="S673" s="142"/>
      <c r="T673" s="142"/>
      <c r="U673" s="143"/>
      <c r="V673" s="143"/>
      <c r="W673" s="144"/>
      <c r="X673" s="145"/>
      <c r="Y673" s="146"/>
    </row>
    <row r="674" spans="1:25" x14ac:dyDescent="0.2">
      <c r="A674" s="135"/>
      <c r="F674" s="136"/>
      <c r="G674" s="137"/>
      <c r="H674" s="137"/>
      <c r="I674" s="138"/>
      <c r="J674" s="137"/>
      <c r="K674" s="139"/>
      <c r="L674" s="139"/>
      <c r="M674" s="140"/>
      <c r="N674" s="140"/>
      <c r="O674" s="140"/>
      <c r="P674" s="140"/>
      <c r="Q674" s="140"/>
      <c r="R674" s="141"/>
      <c r="S674" s="142"/>
      <c r="T674" s="142"/>
      <c r="U674" s="143"/>
      <c r="V674" s="143"/>
      <c r="W674" s="144"/>
      <c r="X674" s="145"/>
      <c r="Y674" s="146"/>
    </row>
    <row r="675" spans="1:25" x14ac:dyDescent="0.2">
      <c r="A675" s="135"/>
      <c r="F675" s="136"/>
      <c r="G675" s="137"/>
      <c r="H675" s="137"/>
      <c r="I675" s="138"/>
      <c r="J675" s="137"/>
      <c r="K675" s="139"/>
      <c r="L675" s="139"/>
      <c r="M675" s="140"/>
      <c r="N675" s="140"/>
      <c r="O675" s="140"/>
      <c r="P675" s="140"/>
      <c r="Q675" s="140"/>
      <c r="R675" s="141"/>
      <c r="S675" s="142"/>
      <c r="T675" s="142"/>
      <c r="U675" s="143"/>
      <c r="V675" s="143"/>
      <c r="W675" s="144"/>
      <c r="X675" s="145"/>
      <c r="Y675" s="146"/>
    </row>
    <row r="676" spans="1:25" x14ac:dyDescent="0.2">
      <c r="A676" s="135"/>
      <c r="F676" s="136"/>
      <c r="G676" s="137"/>
      <c r="H676" s="137"/>
      <c r="I676" s="138"/>
      <c r="J676" s="137"/>
      <c r="K676" s="139"/>
      <c r="L676" s="139"/>
      <c r="M676" s="140"/>
      <c r="N676" s="140"/>
      <c r="O676" s="140"/>
      <c r="P676" s="140"/>
      <c r="Q676" s="140"/>
      <c r="R676" s="141"/>
      <c r="S676" s="142"/>
      <c r="T676" s="142"/>
      <c r="U676" s="143"/>
      <c r="V676" s="143"/>
      <c r="W676" s="144"/>
      <c r="X676" s="145"/>
      <c r="Y676" s="146"/>
    </row>
    <row r="677" spans="1:25" x14ac:dyDescent="0.2">
      <c r="A677" s="135"/>
      <c r="F677" s="136"/>
      <c r="G677" s="137"/>
      <c r="H677" s="137"/>
      <c r="I677" s="138"/>
      <c r="J677" s="137"/>
      <c r="K677" s="139"/>
      <c r="L677" s="139"/>
      <c r="M677" s="140"/>
      <c r="N677" s="140"/>
      <c r="O677" s="140"/>
      <c r="P677" s="140"/>
      <c r="Q677" s="140"/>
      <c r="R677" s="141"/>
      <c r="S677" s="142"/>
      <c r="T677" s="142"/>
      <c r="U677" s="143"/>
      <c r="V677" s="143"/>
      <c r="W677" s="144"/>
      <c r="X677" s="145"/>
      <c r="Y677" s="146"/>
    </row>
    <row r="678" spans="1:25" x14ac:dyDescent="0.2">
      <c r="A678" s="135"/>
      <c r="F678" s="136"/>
      <c r="G678" s="137"/>
      <c r="H678" s="137"/>
      <c r="I678" s="138"/>
      <c r="J678" s="137"/>
      <c r="K678" s="139"/>
      <c r="L678" s="139"/>
      <c r="M678" s="140"/>
      <c r="N678" s="140"/>
      <c r="O678" s="140"/>
      <c r="P678" s="140"/>
      <c r="Q678" s="140"/>
      <c r="R678" s="141"/>
      <c r="S678" s="142"/>
      <c r="T678" s="142"/>
      <c r="U678" s="143"/>
      <c r="V678" s="143"/>
      <c r="W678" s="144"/>
      <c r="X678" s="145"/>
      <c r="Y678" s="146"/>
    </row>
    <row r="679" spans="1:25" x14ac:dyDescent="0.2">
      <c r="A679" s="135"/>
      <c r="F679" s="136"/>
      <c r="G679" s="137"/>
      <c r="H679" s="137"/>
      <c r="I679" s="138"/>
      <c r="J679" s="137"/>
      <c r="K679" s="139"/>
      <c r="L679" s="139"/>
      <c r="M679" s="140"/>
      <c r="N679" s="140"/>
      <c r="O679" s="140"/>
      <c r="P679" s="140"/>
      <c r="Q679" s="140"/>
      <c r="R679" s="141"/>
      <c r="S679" s="142"/>
      <c r="T679" s="142"/>
      <c r="U679" s="143"/>
      <c r="V679" s="143"/>
      <c r="W679" s="144"/>
      <c r="X679" s="145"/>
      <c r="Y679" s="146"/>
    </row>
    <row r="680" spans="1:25" x14ac:dyDescent="0.2">
      <c r="A680" s="135"/>
      <c r="F680" s="136"/>
      <c r="G680" s="137"/>
      <c r="H680" s="137"/>
      <c r="I680" s="138"/>
      <c r="J680" s="137"/>
      <c r="K680" s="139"/>
      <c r="L680" s="139"/>
      <c r="M680" s="140"/>
      <c r="N680" s="140"/>
      <c r="O680" s="140"/>
      <c r="P680" s="140"/>
      <c r="Q680" s="140"/>
      <c r="R680" s="141"/>
      <c r="S680" s="142"/>
      <c r="T680" s="142"/>
      <c r="U680" s="143"/>
      <c r="V680" s="143"/>
      <c r="W680" s="144"/>
      <c r="X680" s="145"/>
      <c r="Y680" s="146"/>
    </row>
    <row r="681" spans="1:25" x14ac:dyDescent="0.2">
      <c r="A681" s="135"/>
      <c r="F681" s="136"/>
      <c r="G681" s="137"/>
      <c r="H681" s="137"/>
      <c r="I681" s="138"/>
      <c r="J681" s="137"/>
      <c r="K681" s="139"/>
      <c r="L681" s="139"/>
      <c r="M681" s="140"/>
      <c r="N681" s="140"/>
      <c r="O681" s="140"/>
      <c r="P681" s="140"/>
      <c r="Q681" s="140"/>
      <c r="R681" s="141"/>
      <c r="S681" s="142"/>
      <c r="T681" s="142"/>
      <c r="U681" s="143"/>
      <c r="V681" s="143"/>
      <c r="W681" s="144"/>
      <c r="X681" s="145"/>
      <c r="Y681" s="146"/>
    </row>
    <row r="682" spans="1:25" x14ac:dyDescent="0.2">
      <c r="A682" s="135"/>
      <c r="F682" s="136"/>
      <c r="G682" s="137"/>
      <c r="H682" s="137"/>
      <c r="I682" s="138"/>
      <c r="J682" s="137"/>
      <c r="K682" s="139"/>
      <c r="L682" s="139"/>
      <c r="M682" s="140"/>
      <c r="N682" s="140"/>
      <c r="O682" s="140"/>
      <c r="P682" s="140"/>
      <c r="Q682" s="140"/>
      <c r="R682" s="141"/>
      <c r="S682" s="142"/>
      <c r="T682" s="142"/>
      <c r="U682" s="143"/>
      <c r="V682" s="143"/>
      <c r="W682" s="144"/>
      <c r="X682" s="145"/>
      <c r="Y682" s="146"/>
    </row>
    <row r="683" spans="1:25" x14ac:dyDescent="0.2">
      <c r="A683" s="135"/>
      <c r="F683" s="136"/>
      <c r="G683" s="137"/>
      <c r="H683" s="137"/>
      <c r="I683" s="138"/>
      <c r="J683" s="137"/>
      <c r="K683" s="139"/>
      <c r="L683" s="139"/>
      <c r="M683" s="140"/>
      <c r="N683" s="140"/>
      <c r="O683" s="140"/>
      <c r="P683" s="140"/>
      <c r="Q683" s="140"/>
      <c r="R683" s="141"/>
      <c r="S683" s="142"/>
      <c r="T683" s="142"/>
      <c r="U683" s="143"/>
      <c r="V683" s="143"/>
      <c r="W683" s="144"/>
      <c r="X683" s="145"/>
      <c r="Y683" s="146"/>
    </row>
    <row r="684" spans="1:25" x14ac:dyDescent="0.2">
      <c r="A684" s="135"/>
      <c r="F684" s="136"/>
      <c r="G684" s="137"/>
      <c r="H684" s="137"/>
      <c r="I684" s="138"/>
      <c r="J684" s="137"/>
      <c r="K684" s="139"/>
      <c r="L684" s="139"/>
      <c r="M684" s="140"/>
      <c r="N684" s="140"/>
      <c r="O684" s="140"/>
      <c r="P684" s="140"/>
      <c r="Q684" s="140"/>
      <c r="R684" s="141"/>
      <c r="S684" s="142"/>
      <c r="T684" s="142"/>
      <c r="U684" s="143"/>
      <c r="V684" s="143"/>
      <c r="W684" s="144"/>
      <c r="X684" s="145"/>
      <c r="Y684" s="146"/>
    </row>
    <row r="685" spans="1:25" x14ac:dyDescent="0.2">
      <c r="A685" s="135"/>
      <c r="F685" s="136"/>
      <c r="G685" s="137"/>
      <c r="H685" s="137"/>
      <c r="I685" s="138"/>
      <c r="J685" s="137"/>
      <c r="K685" s="139"/>
      <c r="L685" s="139"/>
      <c r="M685" s="140"/>
      <c r="N685" s="140"/>
      <c r="O685" s="140"/>
      <c r="P685" s="140"/>
      <c r="Q685" s="140"/>
      <c r="R685" s="141"/>
      <c r="S685" s="142"/>
      <c r="T685" s="142"/>
      <c r="U685" s="143"/>
      <c r="V685" s="143"/>
      <c r="W685" s="144"/>
      <c r="X685" s="145"/>
      <c r="Y685" s="146"/>
    </row>
    <row r="686" spans="1:25" x14ac:dyDescent="0.2">
      <c r="A686" s="135"/>
      <c r="F686" s="136"/>
      <c r="G686" s="137"/>
      <c r="H686" s="137"/>
      <c r="I686" s="138"/>
      <c r="J686" s="137"/>
      <c r="K686" s="139"/>
      <c r="L686" s="139"/>
      <c r="M686" s="140"/>
      <c r="N686" s="140"/>
      <c r="O686" s="140"/>
      <c r="P686" s="140"/>
      <c r="Q686" s="140"/>
      <c r="R686" s="141"/>
      <c r="S686" s="142"/>
      <c r="T686" s="142"/>
      <c r="U686" s="143"/>
      <c r="V686" s="143"/>
      <c r="W686" s="144"/>
      <c r="X686" s="145"/>
      <c r="Y686" s="146"/>
    </row>
    <row r="687" spans="1:25" x14ac:dyDescent="0.2">
      <c r="A687" s="135"/>
      <c r="F687" s="136"/>
      <c r="G687" s="137"/>
      <c r="H687" s="137"/>
      <c r="I687" s="138"/>
      <c r="J687" s="137"/>
      <c r="K687" s="139"/>
      <c r="L687" s="139"/>
      <c r="M687" s="140"/>
      <c r="N687" s="140"/>
      <c r="O687" s="140"/>
      <c r="P687" s="140"/>
      <c r="Q687" s="140"/>
      <c r="R687" s="141"/>
      <c r="S687" s="142"/>
      <c r="T687" s="142"/>
      <c r="U687" s="143"/>
      <c r="V687" s="143"/>
      <c r="W687" s="144"/>
      <c r="X687" s="145"/>
      <c r="Y687" s="146"/>
    </row>
    <row r="688" spans="1:25" x14ac:dyDescent="0.2">
      <c r="A688" s="135"/>
      <c r="F688" s="136"/>
      <c r="G688" s="137"/>
      <c r="H688" s="137"/>
      <c r="I688" s="138"/>
      <c r="J688" s="137"/>
      <c r="K688" s="139"/>
      <c r="L688" s="139"/>
      <c r="M688" s="140"/>
      <c r="N688" s="140"/>
      <c r="O688" s="140"/>
      <c r="P688" s="140"/>
      <c r="Q688" s="140"/>
      <c r="R688" s="141"/>
      <c r="S688" s="142"/>
      <c r="T688" s="142"/>
      <c r="U688" s="143"/>
      <c r="V688" s="143"/>
      <c r="W688" s="144"/>
      <c r="X688" s="145"/>
      <c r="Y688" s="146"/>
    </row>
    <row r="689" spans="1:25" x14ac:dyDescent="0.2">
      <c r="A689" s="135"/>
      <c r="F689" s="136"/>
      <c r="G689" s="137"/>
      <c r="H689" s="137"/>
      <c r="I689" s="138"/>
      <c r="J689" s="137"/>
      <c r="K689" s="139"/>
      <c r="L689" s="139"/>
      <c r="M689" s="140"/>
      <c r="N689" s="140"/>
      <c r="O689" s="140"/>
      <c r="P689" s="140"/>
      <c r="Q689" s="140"/>
      <c r="R689" s="141"/>
      <c r="S689" s="142"/>
      <c r="T689" s="142"/>
      <c r="U689" s="143"/>
      <c r="V689" s="143"/>
      <c r="W689" s="144"/>
      <c r="X689" s="145"/>
      <c r="Y689" s="146"/>
    </row>
    <row r="690" spans="1:25" x14ac:dyDescent="0.2">
      <c r="A690" s="135"/>
      <c r="F690" s="136"/>
      <c r="G690" s="137"/>
      <c r="H690" s="137"/>
      <c r="I690" s="138"/>
      <c r="J690" s="137"/>
      <c r="K690" s="139"/>
      <c r="L690" s="139"/>
      <c r="M690" s="140"/>
      <c r="N690" s="140"/>
      <c r="O690" s="140"/>
      <c r="P690" s="140"/>
      <c r="Q690" s="140"/>
      <c r="R690" s="141"/>
      <c r="S690" s="142"/>
      <c r="T690" s="142"/>
      <c r="U690" s="143"/>
      <c r="V690" s="143"/>
      <c r="W690" s="144"/>
      <c r="X690" s="145"/>
      <c r="Y690" s="146"/>
    </row>
    <row r="691" spans="1:25" x14ac:dyDescent="0.2">
      <c r="A691" s="135"/>
      <c r="F691" s="136"/>
      <c r="G691" s="137"/>
      <c r="H691" s="137"/>
      <c r="I691" s="138"/>
      <c r="J691" s="137"/>
      <c r="K691" s="139"/>
      <c r="L691" s="139"/>
      <c r="M691" s="140"/>
      <c r="N691" s="140"/>
      <c r="O691" s="140"/>
      <c r="P691" s="140"/>
      <c r="Q691" s="140"/>
      <c r="R691" s="141"/>
      <c r="S691" s="142"/>
      <c r="T691" s="142"/>
      <c r="U691" s="143"/>
      <c r="V691" s="143"/>
      <c r="W691" s="144"/>
      <c r="X691" s="145"/>
      <c r="Y691" s="146"/>
    </row>
    <row r="692" spans="1:25" x14ac:dyDescent="0.2">
      <c r="A692" s="135"/>
      <c r="F692" s="136"/>
      <c r="G692" s="137"/>
      <c r="H692" s="137"/>
      <c r="I692" s="138"/>
      <c r="J692" s="137"/>
      <c r="K692" s="139"/>
      <c r="L692" s="139"/>
      <c r="M692" s="140"/>
      <c r="N692" s="140"/>
      <c r="O692" s="140"/>
      <c r="P692" s="140"/>
      <c r="Q692" s="140"/>
      <c r="R692" s="141"/>
      <c r="S692" s="142"/>
      <c r="T692" s="142"/>
      <c r="U692" s="143"/>
      <c r="V692" s="143"/>
      <c r="W692" s="144"/>
      <c r="X692" s="145"/>
      <c r="Y692" s="146"/>
    </row>
    <row r="693" spans="1:25" x14ac:dyDescent="0.2">
      <c r="A693" s="135"/>
      <c r="F693" s="136"/>
      <c r="G693" s="137"/>
      <c r="H693" s="137"/>
      <c r="I693" s="138"/>
      <c r="J693" s="137"/>
      <c r="K693" s="139"/>
      <c r="L693" s="139"/>
      <c r="M693" s="140"/>
      <c r="N693" s="140"/>
      <c r="O693" s="140"/>
      <c r="P693" s="140"/>
      <c r="Q693" s="140"/>
      <c r="R693" s="141"/>
      <c r="S693" s="142"/>
      <c r="T693" s="142"/>
      <c r="U693" s="143"/>
      <c r="V693" s="143"/>
      <c r="W693" s="144"/>
      <c r="X693" s="145"/>
      <c r="Y693" s="146"/>
    </row>
    <row r="694" spans="1:25" x14ac:dyDescent="0.2">
      <c r="A694" s="135"/>
      <c r="F694" s="136"/>
      <c r="G694" s="137"/>
      <c r="H694" s="137"/>
      <c r="I694" s="138"/>
      <c r="J694" s="137"/>
      <c r="K694" s="139"/>
      <c r="L694" s="139"/>
      <c r="M694" s="140"/>
      <c r="N694" s="140"/>
      <c r="O694" s="140"/>
      <c r="P694" s="140"/>
      <c r="Q694" s="140"/>
      <c r="R694" s="141"/>
      <c r="S694" s="142"/>
      <c r="T694" s="142"/>
      <c r="U694" s="143"/>
      <c r="V694" s="143"/>
      <c r="W694" s="144"/>
      <c r="X694" s="145"/>
      <c r="Y694" s="146"/>
    </row>
    <row r="695" spans="1:25" x14ac:dyDescent="0.2">
      <c r="A695" s="135"/>
      <c r="F695" s="136"/>
      <c r="G695" s="137"/>
      <c r="H695" s="137"/>
      <c r="I695" s="138"/>
      <c r="J695" s="137"/>
      <c r="K695" s="139"/>
      <c r="L695" s="139"/>
      <c r="M695" s="140"/>
      <c r="N695" s="140"/>
      <c r="O695" s="140"/>
      <c r="P695" s="140"/>
      <c r="Q695" s="140"/>
      <c r="R695" s="141"/>
      <c r="S695" s="142"/>
      <c r="T695" s="142"/>
      <c r="U695" s="143"/>
      <c r="V695" s="143"/>
      <c r="W695" s="144"/>
      <c r="X695" s="145"/>
      <c r="Y695" s="146"/>
    </row>
    <row r="696" spans="1:25" x14ac:dyDescent="0.2">
      <c r="A696" s="135"/>
      <c r="F696" s="136"/>
      <c r="G696" s="137"/>
      <c r="H696" s="137"/>
      <c r="I696" s="138"/>
      <c r="J696" s="137"/>
      <c r="K696" s="139"/>
      <c r="L696" s="139"/>
      <c r="M696" s="140"/>
      <c r="N696" s="140"/>
      <c r="O696" s="140"/>
      <c r="P696" s="140"/>
      <c r="Q696" s="140"/>
      <c r="R696" s="141"/>
      <c r="S696" s="142"/>
      <c r="T696" s="142"/>
      <c r="U696" s="143"/>
      <c r="V696" s="143"/>
      <c r="W696" s="144"/>
      <c r="X696" s="145"/>
      <c r="Y696" s="146"/>
    </row>
    <row r="697" spans="1:25" x14ac:dyDescent="0.2">
      <c r="A697" s="135"/>
      <c r="F697" s="136"/>
      <c r="G697" s="137"/>
      <c r="H697" s="137"/>
      <c r="I697" s="138"/>
      <c r="J697" s="137"/>
      <c r="K697" s="139"/>
      <c r="L697" s="139"/>
      <c r="M697" s="140"/>
      <c r="N697" s="140"/>
      <c r="O697" s="140"/>
      <c r="P697" s="140"/>
      <c r="Q697" s="140"/>
      <c r="R697" s="141"/>
      <c r="S697" s="142"/>
      <c r="T697" s="142"/>
      <c r="U697" s="143"/>
      <c r="V697" s="143"/>
      <c r="W697" s="144"/>
      <c r="X697" s="145"/>
      <c r="Y697" s="146"/>
    </row>
    <row r="698" spans="1:25" x14ac:dyDescent="0.2">
      <c r="A698" s="135"/>
      <c r="F698" s="136"/>
      <c r="G698" s="137"/>
      <c r="H698" s="137"/>
      <c r="I698" s="138"/>
      <c r="J698" s="137"/>
      <c r="K698" s="139"/>
      <c r="L698" s="139"/>
      <c r="M698" s="140"/>
      <c r="N698" s="140"/>
      <c r="O698" s="140"/>
      <c r="P698" s="140"/>
      <c r="Q698" s="140"/>
      <c r="R698" s="141"/>
      <c r="S698" s="142"/>
      <c r="T698" s="142"/>
      <c r="U698" s="143"/>
      <c r="V698" s="143"/>
      <c r="W698" s="144"/>
      <c r="X698" s="145"/>
      <c r="Y698" s="146"/>
    </row>
    <row r="699" spans="1:25" x14ac:dyDescent="0.2">
      <c r="A699" s="135"/>
      <c r="F699" s="136"/>
      <c r="G699" s="137"/>
      <c r="H699" s="137"/>
      <c r="I699" s="138"/>
      <c r="J699" s="137"/>
      <c r="K699" s="139"/>
      <c r="L699" s="139"/>
      <c r="M699" s="140"/>
      <c r="N699" s="140"/>
      <c r="O699" s="140"/>
      <c r="P699" s="140"/>
      <c r="Q699" s="140"/>
      <c r="R699" s="141"/>
      <c r="S699" s="142"/>
      <c r="T699" s="142"/>
      <c r="U699" s="143"/>
      <c r="V699" s="143"/>
      <c r="W699" s="144"/>
      <c r="X699" s="145"/>
      <c r="Y699" s="146"/>
    </row>
    <row r="700" spans="1:25" x14ac:dyDescent="0.2">
      <c r="A700" s="135"/>
      <c r="F700" s="136"/>
      <c r="G700" s="137"/>
      <c r="H700" s="137"/>
      <c r="I700" s="138"/>
      <c r="J700" s="137"/>
      <c r="K700" s="139"/>
      <c r="L700" s="139"/>
      <c r="M700" s="140"/>
      <c r="N700" s="140"/>
      <c r="O700" s="140"/>
      <c r="P700" s="140"/>
      <c r="Q700" s="140"/>
      <c r="R700" s="141"/>
      <c r="S700" s="142"/>
      <c r="T700" s="142"/>
      <c r="U700" s="143"/>
      <c r="V700" s="143"/>
      <c r="W700" s="144"/>
      <c r="X700" s="145"/>
      <c r="Y700" s="146"/>
    </row>
    <row r="701" spans="1:25" x14ac:dyDescent="0.2">
      <c r="A701" s="135"/>
      <c r="F701" s="136"/>
      <c r="G701" s="137"/>
      <c r="H701" s="137"/>
      <c r="I701" s="138"/>
      <c r="J701" s="137"/>
      <c r="K701" s="139"/>
      <c r="L701" s="139"/>
      <c r="M701" s="140"/>
      <c r="N701" s="140"/>
      <c r="O701" s="140"/>
      <c r="P701" s="140"/>
      <c r="Q701" s="140"/>
      <c r="R701" s="141"/>
      <c r="S701" s="142"/>
      <c r="T701" s="142"/>
      <c r="U701" s="143"/>
      <c r="V701" s="143"/>
      <c r="W701" s="144"/>
      <c r="X701" s="145"/>
      <c r="Y701" s="146"/>
    </row>
    <row r="702" spans="1:25" x14ac:dyDescent="0.2">
      <c r="A702" s="135"/>
      <c r="F702" s="136"/>
      <c r="G702" s="137"/>
      <c r="H702" s="137"/>
      <c r="I702" s="138"/>
      <c r="J702" s="137"/>
      <c r="K702" s="139"/>
      <c r="L702" s="139"/>
      <c r="M702" s="140"/>
      <c r="N702" s="140"/>
      <c r="O702" s="140"/>
      <c r="P702" s="140"/>
      <c r="Q702" s="140"/>
      <c r="R702" s="141"/>
      <c r="S702" s="142"/>
      <c r="T702" s="142"/>
      <c r="U702" s="143"/>
      <c r="V702" s="143"/>
      <c r="W702" s="144"/>
      <c r="X702" s="145"/>
      <c r="Y702" s="146"/>
    </row>
    <row r="703" spans="1:25" x14ac:dyDescent="0.2">
      <c r="A703" s="135"/>
      <c r="F703" s="136"/>
      <c r="G703" s="137"/>
      <c r="H703" s="137"/>
      <c r="I703" s="138"/>
      <c r="J703" s="137"/>
      <c r="K703" s="139"/>
      <c r="L703" s="139"/>
      <c r="M703" s="140"/>
      <c r="N703" s="140"/>
      <c r="O703" s="140"/>
      <c r="P703" s="140"/>
      <c r="Q703" s="140"/>
      <c r="R703" s="141"/>
      <c r="S703" s="142"/>
      <c r="T703" s="142"/>
      <c r="U703" s="143"/>
      <c r="V703" s="143"/>
      <c r="W703" s="144"/>
      <c r="X703" s="145"/>
      <c r="Y703" s="146"/>
    </row>
    <row r="704" spans="1:25" x14ac:dyDescent="0.2">
      <c r="A704" s="135"/>
      <c r="F704" s="136"/>
      <c r="G704" s="137"/>
      <c r="H704" s="137"/>
      <c r="I704" s="138"/>
      <c r="J704" s="137"/>
      <c r="K704" s="139"/>
      <c r="L704" s="139"/>
      <c r="M704" s="140"/>
      <c r="N704" s="140"/>
      <c r="O704" s="140"/>
      <c r="P704" s="140"/>
      <c r="Q704" s="140"/>
      <c r="R704" s="141"/>
      <c r="S704" s="142"/>
      <c r="T704" s="142"/>
      <c r="U704" s="143"/>
      <c r="V704" s="143"/>
      <c r="W704" s="144"/>
      <c r="X704" s="145"/>
      <c r="Y704" s="146"/>
    </row>
    <row r="705" spans="1:25" x14ac:dyDescent="0.2">
      <c r="A705" s="135"/>
      <c r="F705" s="136"/>
      <c r="G705" s="137"/>
      <c r="H705" s="137"/>
      <c r="I705" s="138"/>
      <c r="J705" s="137"/>
      <c r="K705" s="139"/>
      <c r="L705" s="139"/>
      <c r="M705" s="140"/>
      <c r="N705" s="140"/>
      <c r="O705" s="140"/>
      <c r="P705" s="140"/>
      <c r="Q705" s="140"/>
      <c r="R705" s="141"/>
      <c r="S705" s="142"/>
      <c r="T705" s="142"/>
      <c r="U705" s="143"/>
      <c r="V705" s="143"/>
      <c r="W705" s="144"/>
      <c r="X705" s="145"/>
      <c r="Y705" s="146"/>
    </row>
    <row r="706" spans="1:25" x14ac:dyDescent="0.2">
      <c r="A706" s="135"/>
      <c r="F706" s="136"/>
      <c r="G706" s="137"/>
      <c r="H706" s="137"/>
      <c r="I706" s="138"/>
      <c r="J706" s="137"/>
      <c r="K706" s="139"/>
      <c r="L706" s="139"/>
      <c r="M706" s="140"/>
      <c r="N706" s="140"/>
      <c r="O706" s="140"/>
      <c r="P706" s="140"/>
      <c r="Q706" s="140"/>
      <c r="R706" s="141"/>
      <c r="S706" s="142"/>
      <c r="T706" s="142"/>
      <c r="U706" s="143"/>
      <c r="V706" s="143"/>
      <c r="W706" s="144"/>
      <c r="X706" s="145"/>
      <c r="Y706" s="146"/>
    </row>
    <row r="707" spans="1:25" x14ac:dyDescent="0.2">
      <c r="A707" s="135"/>
      <c r="F707" s="136"/>
      <c r="G707" s="137"/>
      <c r="H707" s="137"/>
      <c r="I707" s="138"/>
      <c r="J707" s="137"/>
      <c r="K707" s="139"/>
      <c r="L707" s="139"/>
      <c r="M707" s="140"/>
      <c r="N707" s="140"/>
      <c r="O707" s="140"/>
      <c r="P707" s="140"/>
      <c r="Q707" s="140"/>
      <c r="R707" s="141"/>
      <c r="S707" s="142"/>
      <c r="T707" s="142"/>
      <c r="U707" s="143"/>
      <c r="V707" s="143"/>
      <c r="W707" s="144"/>
      <c r="X707" s="145"/>
      <c r="Y707" s="146"/>
    </row>
    <row r="708" spans="1:25" x14ac:dyDescent="0.2">
      <c r="A708" s="135"/>
      <c r="F708" s="136"/>
      <c r="G708" s="137"/>
      <c r="H708" s="137"/>
      <c r="I708" s="138"/>
      <c r="J708" s="137"/>
      <c r="K708" s="139"/>
      <c r="L708" s="139"/>
      <c r="M708" s="140"/>
      <c r="N708" s="140"/>
      <c r="O708" s="140"/>
      <c r="P708" s="140"/>
      <c r="Q708" s="140"/>
      <c r="R708" s="141"/>
      <c r="S708" s="142"/>
      <c r="T708" s="142"/>
      <c r="U708" s="143"/>
      <c r="V708" s="143"/>
      <c r="W708" s="144"/>
      <c r="X708" s="145"/>
      <c r="Y708" s="146"/>
    </row>
    <row r="709" spans="1:25" x14ac:dyDescent="0.2">
      <c r="A709" s="135"/>
      <c r="F709" s="136"/>
      <c r="G709" s="137"/>
      <c r="H709" s="137"/>
      <c r="I709" s="138"/>
      <c r="J709" s="137"/>
      <c r="K709" s="139"/>
      <c r="L709" s="139"/>
      <c r="M709" s="140"/>
      <c r="N709" s="140"/>
      <c r="O709" s="140"/>
      <c r="P709" s="140"/>
      <c r="Q709" s="140"/>
      <c r="R709" s="141"/>
      <c r="S709" s="142"/>
      <c r="T709" s="142"/>
      <c r="U709" s="143"/>
      <c r="V709" s="143"/>
      <c r="W709" s="144"/>
      <c r="X709" s="145"/>
      <c r="Y709" s="146"/>
    </row>
    <row r="710" spans="1:25" x14ac:dyDescent="0.2">
      <c r="A710" s="135"/>
      <c r="F710" s="136"/>
      <c r="G710" s="137"/>
      <c r="H710" s="137"/>
      <c r="I710" s="138"/>
      <c r="J710" s="137"/>
      <c r="K710" s="139"/>
      <c r="L710" s="139"/>
      <c r="M710" s="140"/>
      <c r="N710" s="140"/>
      <c r="O710" s="140"/>
      <c r="P710" s="140"/>
      <c r="Q710" s="140"/>
      <c r="R710" s="141"/>
      <c r="S710" s="142"/>
      <c r="T710" s="142"/>
      <c r="U710" s="143"/>
      <c r="V710" s="143"/>
      <c r="W710" s="144"/>
      <c r="X710" s="145"/>
      <c r="Y710" s="146"/>
    </row>
    <row r="711" spans="1:25" x14ac:dyDescent="0.2">
      <c r="A711" s="135"/>
      <c r="F711" s="136"/>
      <c r="G711" s="137"/>
      <c r="H711" s="137"/>
      <c r="I711" s="138"/>
      <c r="J711" s="137"/>
      <c r="K711" s="139"/>
      <c r="L711" s="139"/>
      <c r="M711" s="140"/>
      <c r="N711" s="140"/>
      <c r="O711" s="140"/>
      <c r="P711" s="140"/>
      <c r="Q711" s="140"/>
      <c r="R711" s="141"/>
      <c r="S711" s="142"/>
      <c r="T711" s="142"/>
      <c r="U711" s="143"/>
      <c r="V711" s="143"/>
      <c r="W711" s="144"/>
      <c r="X711" s="145"/>
      <c r="Y711" s="146"/>
    </row>
    <row r="712" spans="1:25" x14ac:dyDescent="0.2">
      <c r="A712" s="135"/>
      <c r="F712" s="136"/>
      <c r="G712" s="137"/>
      <c r="H712" s="137"/>
      <c r="I712" s="138"/>
      <c r="J712" s="137"/>
      <c r="K712" s="139"/>
      <c r="L712" s="139"/>
      <c r="M712" s="140"/>
      <c r="N712" s="140"/>
      <c r="O712" s="140"/>
      <c r="P712" s="140"/>
      <c r="Q712" s="140"/>
      <c r="R712" s="141"/>
      <c r="S712" s="142"/>
      <c r="T712" s="142"/>
      <c r="U712" s="143"/>
      <c r="V712" s="143"/>
      <c r="W712" s="144"/>
      <c r="X712" s="145"/>
      <c r="Y712" s="146"/>
    </row>
    <row r="713" spans="1:25" x14ac:dyDescent="0.2">
      <c r="A713" s="135"/>
      <c r="F713" s="136"/>
      <c r="G713" s="137"/>
      <c r="H713" s="137"/>
      <c r="I713" s="138"/>
      <c r="J713" s="137"/>
      <c r="K713" s="139"/>
      <c r="L713" s="139"/>
      <c r="M713" s="140"/>
      <c r="N713" s="140"/>
      <c r="O713" s="140"/>
      <c r="P713" s="140"/>
      <c r="Q713" s="140"/>
      <c r="R713" s="141"/>
      <c r="S713" s="142"/>
      <c r="T713" s="142"/>
      <c r="U713" s="143"/>
      <c r="V713" s="143"/>
      <c r="W713" s="144"/>
      <c r="X713" s="145"/>
      <c r="Y713" s="146"/>
    </row>
    <row r="714" spans="1:25" x14ac:dyDescent="0.2">
      <c r="A714" s="135"/>
      <c r="F714" s="136"/>
      <c r="G714" s="137"/>
      <c r="H714" s="137"/>
      <c r="I714" s="138"/>
      <c r="J714" s="137"/>
      <c r="K714" s="139"/>
      <c r="L714" s="139"/>
      <c r="M714" s="140"/>
      <c r="N714" s="140"/>
      <c r="O714" s="140"/>
      <c r="P714" s="140"/>
      <c r="Q714" s="140"/>
      <c r="R714" s="141"/>
      <c r="S714" s="142"/>
      <c r="T714" s="142"/>
      <c r="U714" s="143"/>
      <c r="V714" s="143"/>
      <c r="W714" s="144"/>
      <c r="X714" s="145"/>
      <c r="Y714" s="146"/>
    </row>
    <row r="715" spans="1:25" x14ac:dyDescent="0.2">
      <c r="A715" s="135"/>
      <c r="F715" s="136"/>
      <c r="G715" s="137"/>
      <c r="H715" s="137"/>
      <c r="I715" s="138"/>
      <c r="J715" s="137"/>
      <c r="K715" s="139"/>
      <c r="L715" s="139"/>
      <c r="M715" s="140"/>
      <c r="N715" s="140"/>
      <c r="O715" s="140"/>
      <c r="P715" s="140"/>
      <c r="Q715" s="140"/>
      <c r="R715" s="141"/>
      <c r="S715" s="142"/>
      <c r="T715" s="142"/>
      <c r="U715" s="143"/>
      <c r="V715" s="143"/>
      <c r="W715" s="144"/>
      <c r="X715" s="145"/>
      <c r="Y715" s="146"/>
    </row>
    <row r="716" spans="1:25" x14ac:dyDescent="0.2">
      <c r="A716" s="135"/>
      <c r="F716" s="136"/>
      <c r="G716" s="137"/>
      <c r="H716" s="137"/>
      <c r="I716" s="138"/>
      <c r="J716" s="137"/>
      <c r="K716" s="139"/>
      <c r="L716" s="139"/>
      <c r="M716" s="140"/>
      <c r="N716" s="140"/>
      <c r="O716" s="140"/>
      <c r="P716" s="140"/>
      <c r="Q716" s="140"/>
      <c r="R716" s="141"/>
      <c r="S716" s="142"/>
      <c r="T716" s="142"/>
      <c r="U716" s="143"/>
      <c r="V716" s="143"/>
      <c r="W716" s="144"/>
      <c r="X716" s="145"/>
      <c r="Y716" s="146"/>
    </row>
    <row r="717" spans="1:25" x14ac:dyDescent="0.2">
      <c r="A717" s="135"/>
      <c r="F717" s="136"/>
      <c r="G717" s="137"/>
      <c r="H717" s="137"/>
      <c r="I717" s="138"/>
      <c r="J717" s="137"/>
      <c r="K717" s="139"/>
      <c r="L717" s="139"/>
      <c r="M717" s="140"/>
      <c r="N717" s="140"/>
      <c r="O717" s="140"/>
      <c r="P717" s="140"/>
      <c r="Q717" s="140"/>
      <c r="R717" s="141"/>
      <c r="S717" s="142"/>
      <c r="T717" s="142"/>
      <c r="U717" s="143"/>
      <c r="V717" s="143"/>
      <c r="W717" s="144"/>
      <c r="X717" s="145"/>
      <c r="Y717" s="146"/>
    </row>
    <row r="718" spans="1:25" x14ac:dyDescent="0.2">
      <c r="A718" s="135"/>
      <c r="F718" s="136"/>
      <c r="G718" s="137"/>
      <c r="H718" s="137"/>
      <c r="I718" s="138"/>
      <c r="J718" s="137"/>
      <c r="K718" s="139"/>
      <c r="L718" s="139"/>
      <c r="M718" s="140"/>
      <c r="N718" s="140"/>
      <c r="O718" s="140"/>
      <c r="P718" s="140"/>
      <c r="Q718" s="140"/>
      <c r="R718" s="141"/>
      <c r="S718" s="142"/>
      <c r="T718" s="142"/>
      <c r="U718" s="143"/>
      <c r="V718" s="143"/>
      <c r="W718" s="144"/>
      <c r="X718" s="145"/>
      <c r="Y718" s="146"/>
    </row>
    <row r="719" spans="1:25" x14ac:dyDescent="0.2">
      <c r="A719" s="135"/>
      <c r="F719" s="136"/>
      <c r="G719" s="137"/>
      <c r="H719" s="137"/>
      <c r="I719" s="138"/>
      <c r="J719" s="137"/>
      <c r="K719" s="139"/>
      <c r="L719" s="139"/>
      <c r="M719" s="140"/>
      <c r="N719" s="140"/>
      <c r="O719" s="140"/>
      <c r="P719" s="140"/>
      <c r="Q719" s="140"/>
      <c r="R719" s="141"/>
      <c r="S719" s="142"/>
      <c r="T719" s="142"/>
      <c r="U719" s="143"/>
      <c r="V719" s="143"/>
      <c r="W719" s="144"/>
      <c r="X719" s="145"/>
      <c r="Y719" s="146"/>
    </row>
    <row r="720" spans="1:25" x14ac:dyDescent="0.2">
      <c r="A720" s="135"/>
      <c r="F720" s="136"/>
      <c r="G720" s="137"/>
      <c r="H720" s="137"/>
      <c r="I720" s="138"/>
      <c r="J720" s="137"/>
      <c r="K720" s="139"/>
      <c r="L720" s="139"/>
      <c r="M720" s="140"/>
      <c r="N720" s="140"/>
      <c r="O720" s="140"/>
      <c r="P720" s="140"/>
      <c r="Q720" s="140"/>
      <c r="R720" s="141"/>
      <c r="S720" s="142"/>
      <c r="T720" s="142"/>
      <c r="U720" s="143"/>
      <c r="V720" s="143"/>
      <c r="W720" s="144"/>
      <c r="X720" s="145"/>
      <c r="Y720" s="146"/>
    </row>
    <row r="721" spans="1:25" x14ac:dyDescent="0.2">
      <c r="A721" s="135"/>
      <c r="F721" s="136"/>
      <c r="G721" s="137"/>
      <c r="H721" s="137"/>
      <c r="I721" s="138"/>
      <c r="J721" s="137"/>
      <c r="K721" s="139"/>
      <c r="L721" s="139"/>
      <c r="M721" s="140"/>
      <c r="N721" s="140"/>
      <c r="O721" s="140"/>
      <c r="P721" s="140"/>
      <c r="Q721" s="140"/>
      <c r="R721" s="141"/>
      <c r="S721" s="142"/>
      <c r="T721" s="142"/>
      <c r="U721" s="143"/>
      <c r="V721" s="143"/>
      <c r="W721" s="144"/>
      <c r="X721" s="145"/>
      <c r="Y721" s="146"/>
    </row>
    <row r="722" spans="1:25" x14ac:dyDescent="0.2">
      <c r="A722" s="135"/>
      <c r="F722" s="136"/>
      <c r="G722" s="137"/>
      <c r="H722" s="137"/>
      <c r="I722" s="138"/>
      <c r="J722" s="137"/>
      <c r="K722" s="139"/>
      <c r="L722" s="139"/>
      <c r="M722" s="140"/>
      <c r="N722" s="140"/>
      <c r="O722" s="140"/>
      <c r="P722" s="140"/>
      <c r="Q722" s="140"/>
      <c r="R722" s="141"/>
      <c r="S722" s="142"/>
      <c r="T722" s="142"/>
      <c r="U722" s="143"/>
      <c r="V722" s="143"/>
      <c r="W722" s="144"/>
      <c r="X722" s="145"/>
      <c r="Y722" s="146"/>
    </row>
    <row r="723" spans="1:25" x14ac:dyDescent="0.2">
      <c r="A723" s="135"/>
      <c r="F723" s="136"/>
      <c r="G723" s="137"/>
      <c r="H723" s="137"/>
      <c r="I723" s="138"/>
      <c r="J723" s="137"/>
      <c r="K723" s="139"/>
      <c r="L723" s="139"/>
      <c r="M723" s="140"/>
      <c r="N723" s="140"/>
      <c r="O723" s="140"/>
      <c r="P723" s="140"/>
      <c r="Q723" s="140"/>
      <c r="R723" s="141"/>
      <c r="S723" s="142"/>
      <c r="T723" s="142"/>
      <c r="U723" s="143"/>
      <c r="V723" s="143"/>
      <c r="W723" s="144"/>
      <c r="X723" s="145"/>
      <c r="Y723" s="146"/>
    </row>
    <row r="724" spans="1:25" x14ac:dyDescent="0.2">
      <c r="A724" s="135"/>
      <c r="F724" s="136"/>
      <c r="G724" s="137"/>
      <c r="H724" s="137"/>
      <c r="I724" s="138"/>
      <c r="J724" s="137"/>
      <c r="K724" s="139"/>
      <c r="L724" s="139"/>
      <c r="M724" s="140"/>
      <c r="N724" s="140"/>
      <c r="O724" s="140"/>
      <c r="P724" s="140"/>
      <c r="Q724" s="140"/>
      <c r="R724" s="141"/>
      <c r="S724" s="142"/>
      <c r="T724" s="142"/>
      <c r="U724" s="143"/>
      <c r="V724" s="143"/>
      <c r="W724" s="144"/>
      <c r="X724" s="145"/>
      <c r="Y724" s="146"/>
    </row>
    <row r="725" spans="1:25" x14ac:dyDescent="0.2">
      <c r="A725" s="135"/>
      <c r="F725" s="136"/>
      <c r="G725" s="137"/>
      <c r="H725" s="137"/>
      <c r="I725" s="138"/>
      <c r="J725" s="137"/>
      <c r="K725" s="139"/>
      <c r="L725" s="139"/>
      <c r="M725" s="140"/>
      <c r="N725" s="140"/>
      <c r="O725" s="140"/>
      <c r="P725" s="140"/>
      <c r="Q725" s="140"/>
      <c r="R725" s="141"/>
      <c r="S725" s="142"/>
      <c r="T725" s="142"/>
      <c r="U725" s="143"/>
      <c r="V725" s="143"/>
      <c r="W725" s="144"/>
      <c r="X725" s="145"/>
      <c r="Y725" s="146"/>
    </row>
    <row r="726" spans="1:25" x14ac:dyDescent="0.2">
      <c r="A726" s="135"/>
      <c r="F726" s="136"/>
      <c r="G726" s="137"/>
      <c r="H726" s="137"/>
      <c r="I726" s="138"/>
      <c r="J726" s="137"/>
      <c r="K726" s="139"/>
      <c r="L726" s="139"/>
      <c r="M726" s="140"/>
      <c r="N726" s="140"/>
      <c r="O726" s="140"/>
      <c r="P726" s="140"/>
      <c r="Q726" s="140"/>
      <c r="R726" s="141"/>
      <c r="S726" s="142"/>
      <c r="T726" s="142"/>
      <c r="U726" s="143"/>
      <c r="V726" s="143"/>
      <c r="W726" s="144"/>
      <c r="X726" s="145"/>
      <c r="Y726" s="146"/>
    </row>
    <row r="727" spans="1:25" x14ac:dyDescent="0.2">
      <c r="A727" s="135"/>
      <c r="F727" s="136"/>
      <c r="G727" s="137"/>
      <c r="H727" s="137"/>
      <c r="I727" s="138"/>
      <c r="J727" s="137"/>
      <c r="K727" s="139"/>
      <c r="L727" s="139"/>
      <c r="M727" s="140"/>
      <c r="N727" s="140"/>
      <c r="O727" s="140"/>
      <c r="P727" s="140"/>
      <c r="Q727" s="140"/>
      <c r="R727" s="141"/>
      <c r="S727" s="142"/>
      <c r="T727" s="142"/>
      <c r="U727" s="143"/>
      <c r="V727" s="143"/>
      <c r="W727" s="144"/>
      <c r="X727" s="145"/>
      <c r="Y727" s="146"/>
    </row>
    <row r="728" spans="1:25" x14ac:dyDescent="0.2">
      <c r="A728" s="135"/>
      <c r="F728" s="136"/>
      <c r="G728" s="137"/>
      <c r="H728" s="137"/>
      <c r="I728" s="138"/>
      <c r="J728" s="137"/>
      <c r="K728" s="139"/>
      <c r="L728" s="139"/>
      <c r="M728" s="140"/>
      <c r="N728" s="140"/>
      <c r="O728" s="140"/>
      <c r="P728" s="140"/>
      <c r="Q728" s="140"/>
      <c r="R728" s="141"/>
      <c r="S728" s="142"/>
      <c r="T728" s="142"/>
      <c r="U728" s="143"/>
      <c r="V728" s="143"/>
      <c r="W728" s="144"/>
      <c r="X728" s="145"/>
      <c r="Y728" s="146"/>
    </row>
    <row r="729" spans="1:25" x14ac:dyDescent="0.2">
      <c r="A729" s="135"/>
      <c r="F729" s="136"/>
      <c r="G729" s="137"/>
      <c r="H729" s="137"/>
      <c r="I729" s="138"/>
      <c r="J729" s="137"/>
      <c r="K729" s="139"/>
      <c r="L729" s="139"/>
      <c r="M729" s="140"/>
      <c r="N729" s="140"/>
      <c r="O729" s="140"/>
      <c r="P729" s="140"/>
      <c r="Q729" s="140"/>
      <c r="R729" s="141"/>
      <c r="S729" s="142"/>
      <c r="T729" s="142"/>
      <c r="U729" s="143"/>
      <c r="V729" s="143"/>
      <c r="W729" s="144"/>
      <c r="X729" s="145"/>
      <c r="Y729" s="146"/>
    </row>
    <row r="730" spans="1:25" x14ac:dyDescent="0.2">
      <c r="A730" s="135"/>
      <c r="F730" s="136"/>
      <c r="G730" s="137"/>
      <c r="H730" s="137"/>
      <c r="I730" s="138"/>
      <c r="J730" s="137"/>
      <c r="K730" s="139"/>
      <c r="L730" s="139"/>
      <c r="M730" s="140"/>
      <c r="N730" s="140"/>
      <c r="O730" s="140"/>
      <c r="P730" s="140"/>
      <c r="Q730" s="140"/>
      <c r="R730" s="141"/>
      <c r="S730" s="142"/>
      <c r="T730" s="142"/>
      <c r="U730" s="143"/>
      <c r="V730" s="143"/>
      <c r="W730" s="144"/>
      <c r="X730" s="145"/>
      <c r="Y730" s="146"/>
    </row>
    <row r="731" spans="1:25" x14ac:dyDescent="0.2">
      <c r="A731" s="135"/>
      <c r="F731" s="136"/>
      <c r="G731" s="137"/>
      <c r="H731" s="137"/>
      <c r="I731" s="138"/>
      <c r="J731" s="137"/>
      <c r="K731" s="139"/>
      <c r="L731" s="139"/>
      <c r="M731" s="140"/>
      <c r="N731" s="140"/>
      <c r="O731" s="140"/>
      <c r="P731" s="140"/>
      <c r="Q731" s="140"/>
      <c r="R731" s="141"/>
      <c r="S731" s="142"/>
      <c r="T731" s="142"/>
      <c r="U731" s="143"/>
      <c r="V731" s="143"/>
      <c r="W731" s="144"/>
      <c r="X731" s="145"/>
      <c r="Y731" s="146"/>
    </row>
    <row r="732" spans="1:25" x14ac:dyDescent="0.2">
      <c r="A732" s="135"/>
      <c r="F732" s="136"/>
      <c r="G732" s="137"/>
      <c r="H732" s="137"/>
      <c r="I732" s="138"/>
      <c r="J732" s="137"/>
      <c r="K732" s="139"/>
      <c r="L732" s="139"/>
      <c r="M732" s="140"/>
      <c r="N732" s="140"/>
      <c r="O732" s="140"/>
      <c r="P732" s="140"/>
      <c r="Q732" s="140"/>
      <c r="R732" s="141"/>
      <c r="S732" s="142"/>
      <c r="T732" s="142"/>
      <c r="U732" s="143"/>
      <c r="V732" s="143"/>
      <c r="W732" s="144"/>
      <c r="X732" s="145"/>
      <c r="Y732" s="146"/>
    </row>
    <row r="733" spans="1:25" x14ac:dyDescent="0.2">
      <c r="A733" s="135"/>
      <c r="F733" s="136"/>
      <c r="G733" s="137"/>
      <c r="H733" s="137"/>
      <c r="I733" s="138"/>
      <c r="J733" s="137"/>
      <c r="K733" s="139"/>
      <c r="L733" s="139"/>
      <c r="M733" s="140"/>
      <c r="N733" s="140"/>
      <c r="O733" s="140"/>
      <c r="P733" s="140"/>
      <c r="Q733" s="140"/>
      <c r="R733" s="141"/>
      <c r="S733" s="142"/>
      <c r="T733" s="142"/>
      <c r="U733" s="143"/>
      <c r="V733" s="143"/>
      <c r="W733" s="144"/>
      <c r="X733" s="145"/>
      <c r="Y733" s="146"/>
    </row>
    <row r="734" spans="1:25" x14ac:dyDescent="0.2">
      <c r="A734" s="135"/>
      <c r="F734" s="136"/>
      <c r="G734" s="137"/>
      <c r="H734" s="137"/>
      <c r="I734" s="138"/>
      <c r="J734" s="137"/>
      <c r="K734" s="139"/>
      <c r="L734" s="139"/>
      <c r="M734" s="140"/>
      <c r="N734" s="140"/>
      <c r="O734" s="140"/>
      <c r="P734" s="140"/>
      <c r="Q734" s="140"/>
      <c r="R734" s="141"/>
      <c r="S734" s="142"/>
      <c r="T734" s="142"/>
      <c r="U734" s="143"/>
      <c r="V734" s="143"/>
      <c r="W734" s="144"/>
      <c r="X734" s="145"/>
      <c r="Y734" s="146"/>
    </row>
    <row r="735" spans="1:25" x14ac:dyDescent="0.2">
      <c r="A735" s="135"/>
      <c r="F735" s="136"/>
      <c r="G735" s="137"/>
      <c r="H735" s="137"/>
      <c r="I735" s="138"/>
      <c r="J735" s="137"/>
      <c r="K735" s="139"/>
      <c r="L735" s="139"/>
      <c r="M735" s="140"/>
      <c r="N735" s="140"/>
      <c r="O735" s="140"/>
      <c r="P735" s="140"/>
      <c r="Q735" s="140"/>
      <c r="R735" s="141"/>
      <c r="S735" s="142"/>
      <c r="T735" s="142"/>
      <c r="U735" s="143"/>
      <c r="V735" s="143"/>
      <c r="W735" s="144"/>
      <c r="X735" s="145"/>
      <c r="Y735" s="146"/>
    </row>
    <row r="736" spans="1:25" x14ac:dyDescent="0.2">
      <c r="A736" s="135"/>
      <c r="F736" s="136"/>
      <c r="G736" s="137"/>
      <c r="H736" s="137"/>
      <c r="I736" s="138"/>
      <c r="J736" s="137"/>
      <c r="K736" s="139"/>
      <c r="L736" s="139"/>
      <c r="M736" s="140"/>
      <c r="N736" s="140"/>
      <c r="O736" s="140"/>
      <c r="P736" s="140"/>
      <c r="Q736" s="140"/>
      <c r="R736" s="141"/>
      <c r="S736" s="142"/>
      <c r="T736" s="142"/>
      <c r="U736" s="143"/>
      <c r="V736" s="143"/>
      <c r="W736" s="144"/>
      <c r="X736" s="145"/>
      <c r="Y736" s="146"/>
    </row>
    <row r="737" spans="1:25" x14ac:dyDescent="0.2">
      <c r="A737" s="135"/>
      <c r="F737" s="136"/>
      <c r="G737" s="137"/>
      <c r="H737" s="137"/>
      <c r="I737" s="138"/>
      <c r="J737" s="137"/>
      <c r="K737" s="139"/>
      <c r="L737" s="139"/>
      <c r="M737" s="140"/>
      <c r="N737" s="140"/>
      <c r="O737" s="140"/>
      <c r="P737" s="140"/>
      <c r="Q737" s="140"/>
      <c r="R737" s="141"/>
      <c r="S737" s="142"/>
      <c r="T737" s="142"/>
      <c r="U737" s="143"/>
      <c r="V737" s="143"/>
      <c r="W737" s="144"/>
      <c r="X737" s="145"/>
      <c r="Y737" s="146"/>
    </row>
    <row r="738" spans="1:25" x14ac:dyDescent="0.2">
      <c r="A738" s="135"/>
      <c r="F738" s="136"/>
      <c r="G738" s="137"/>
      <c r="H738" s="137"/>
      <c r="I738" s="138"/>
      <c r="J738" s="137"/>
      <c r="K738" s="139"/>
      <c r="L738" s="139"/>
      <c r="M738" s="140"/>
      <c r="N738" s="140"/>
      <c r="O738" s="140"/>
      <c r="P738" s="140"/>
      <c r="Q738" s="140"/>
      <c r="R738" s="141"/>
      <c r="S738" s="142"/>
      <c r="T738" s="142"/>
      <c r="U738" s="143"/>
      <c r="V738" s="143"/>
      <c r="W738" s="144"/>
      <c r="X738" s="145"/>
      <c r="Y738" s="146"/>
    </row>
    <row r="739" spans="1:25" x14ac:dyDescent="0.2">
      <c r="A739" s="135"/>
      <c r="F739" s="136"/>
      <c r="G739" s="137"/>
      <c r="H739" s="137"/>
      <c r="I739" s="138"/>
      <c r="J739" s="137"/>
      <c r="K739" s="139"/>
      <c r="L739" s="139"/>
      <c r="M739" s="140"/>
      <c r="N739" s="140"/>
      <c r="O739" s="140"/>
      <c r="P739" s="140"/>
      <c r="Q739" s="140"/>
      <c r="R739" s="141"/>
      <c r="S739" s="142"/>
      <c r="T739" s="142"/>
      <c r="U739" s="143"/>
      <c r="V739" s="143"/>
      <c r="W739" s="144"/>
      <c r="X739" s="145"/>
      <c r="Y739" s="146"/>
    </row>
    <row r="740" spans="1:25" x14ac:dyDescent="0.2">
      <c r="A740" s="135"/>
      <c r="F740" s="136"/>
      <c r="G740" s="137"/>
      <c r="H740" s="137"/>
      <c r="I740" s="138"/>
      <c r="J740" s="137"/>
      <c r="K740" s="139"/>
      <c r="L740" s="139"/>
      <c r="M740" s="140"/>
      <c r="N740" s="140"/>
      <c r="O740" s="140"/>
      <c r="P740" s="140"/>
      <c r="Q740" s="140"/>
      <c r="R740" s="141"/>
      <c r="S740" s="142"/>
      <c r="T740" s="142"/>
      <c r="U740" s="143"/>
      <c r="V740" s="143"/>
      <c r="W740" s="144"/>
      <c r="X740" s="145"/>
      <c r="Y740" s="146"/>
    </row>
    <row r="741" spans="1:25" x14ac:dyDescent="0.2">
      <c r="A741" s="135"/>
      <c r="F741" s="136"/>
      <c r="G741" s="137"/>
      <c r="H741" s="137"/>
      <c r="I741" s="138"/>
      <c r="J741" s="137"/>
      <c r="K741" s="139"/>
      <c r="L741" s="139"/>
      <c r="M741" s="140"/>
      <c r="N741" s="140"/>
      <c r="O741" s="140"/>
      <c r="P741" s="140"/>
      <c r="Q741" s="140"/>
      <c r="R741" s="141"/>
      <c r="S741" s="142"/>
      <c r="T741" s="142"/>
      <c r="U741" s="143"/>
      <c r="V741" s="143"/>
      <c r="W741" s="144"/>
      <c r="X741" s="145"/>
      <c r="Y741" s="146"/>
    </row>
    <row r="742" spans="1:25" x14ac:dyDescent="0.2">
      <c r="A742" s="135"/>
      <c r="F742" s="136"/>
      <c r="G742" s="137"/>
      <c r="H742" s="137"/>
      <c r="I742" s="138"/>
      <c r="J742" s="137"/>
      <c r="K742" s="139"/>
      <c r="L742" s="139"/>
      <c r="M742" s="140"/>
      <c r="N742" s="140"/>
      <c r="O742" s="140"/>
      <c r="P742" s="140"/>
      <c r="Q742" s="140"/>
      <c r="R742" s="141"/>
      <c r="S742" s="142"/>
      <c r="T742" s="142"/>
      <c r="U742" s="143"/>
      <c r="V742" s="143"/>
      <c r="W742" s="144"/>
      <c r="X742" s="145"/>
      <c r="Y742" s="146"/>
    </row>
    <row r="743" spans="1:25" x14ac:dyDescent="0.2">
      <c r="A743" s="135"/>
      <c r="F743" s="136"/>
      <c r="G743" s="137"/>
      <c r="H743" s="137"/>
      <c r="I743" s="138"/>
      <c r="J743" s="137"/>
      <c r="K743" s="139"/>
      <c r="L743" s="139"/>
      <c r="M743" s="140"/>
      <c r="N743" s="140"/>
      <c r="O743" s="140"/>
      <c r="P743" s="140"/>
      <c r="Q743" s="140"/>
      <c r="R743" s="141"/>
      <c r="S743" s="142"/>
      <c r="T743" s="142"/>
      <c r="U743" s="143"/>
      <c r="V743" s="143"/>
      <c r="W743" s="144"/>
      <c r="X743" s="145"/>
      <c r="Y743" s="146"/>
    </row>
    <row r="744" spans="1:25" x14ac:dyDescent="0.2">
      <c r="A744" s="135"/>
      <c r="F744" s="136"/>
      <c r="G744" s="137"/>
      <c r="H744" s="137"/>
      <c r="I744" s="138"/>
      <c r="J744" s="137"/>
      <c r="K744" s="139"/>
      <c r="L744" s="139"/>
      <c r="M744" s="140"/>
      <c r="N744" s="140"/>
      <c r="O744" s="140"/>
      <c r="P744" s="140"/>
      <c r="Q744" s="140"/>
      <c r="R744" s="141"/>
      <c r="S744" s="142"/>
      <c r="T744" s="142"/>
      <c r="U744" s="143"/>
      <c r="V744" s="143"/>
      <c r="W744" s="144"/>
      <c r="X744" s="145"/>
      <c r="Y744" s="146"/>
    </row>
    <row r="745" spans="1:25" x14ac:dyDescent="0.2">
      <c r="A745" s="135"/>
      <c r="F745" s="136"/>
      <c r="G745" s="137"/>
      <c r="H745" s="137"/>
      <c r="I745" s="138"/>
      <c r="J745" s="137"/>
      <c r="K745" s="139"/>
      <c r="L745" s="139"/>
      <c r="M745" s="140"/>
      <c r="N745" s="140"/>
      <c r="O745" s="140"/>
      <c r="P745" s="140"/>
      <c r="Q745" s="140"/>
      <c r="R745" s="141"/>
      <c r="S745" s="142"/>
      <c r="T745" s="142"/>
      <c r="U745" s="143"/>
      <c r="V745" s="143"/>
      <c r="W745" s="144"/>
      <c r="X745" s="145"/>
      <c r="Y745" s="146"/>
    </row>
    <row r="746" spans="1:25" x14ac:dyDescent="0.2">
      <c r="A746" s="135"/>
      <c r="F746" s="136"/>
      <c r="G746" s="137"/>
      <c r="H746" s="137"/>
      <c r="I746" s="138"/>
      <c r="J746" s="137"/>
      <c r="K746" s="139"/>
      <c r="L746" s="139"/>
      <c r="M746" s="140"/>
      <c r="N746" s="140"/>
      <c r="O746" s="140"/>
      <c r="P746" s="140"/>
      <c r="Q746" s="140"/>
      <c r="R746" s="141"/>
      <c r="S746" s="142"/>
      <c r="T746" s="142"/>
      <c r="U746" s="143"/>
      <c r="V746" s="143"/>
      <c r="W746" s="144"/>
      <c r="X746" s="145"/>
      <c r="Y746" s="146"/>
    </row>
    <row r="747" spans="1:25" x14ac:dyDescent="0.2">
      <c r="A747" s="135"/>
      <c r="F747" s="136"/>
      <c r="G747" s="137"/>
      <c r="H747" s="137"/>
      <c r="I747" s="138"/>
      <c r="J747" s="137"/>
      <c r="K747" s="139"/>
      <c r="L747" s="139"/>
      <c r="M747" s="140"/>
      <c r="N747" s="140"/>
      <c r="O747" s="140"/>
      <c r="P747" s="140"/>
      <c r="Q747" s="140"/>
      <c r="R747" s="141"/>
      <c r="S747" s="142"/>
      <c r="T747" s="142"/>
      <c r="U747" s="143"/>
      <c r="V747" s="143"/>
      <c r="W747" s="144"/>
      <c r="X747" s="145"/>
      <c r="Y747" s="146"/>
    </row>
    <row r="748" spans="1:25" x14ac:dyDescent="0.2">
      <c r="A748" s="135"/>
      <c r="F748" s="136"/>
      <c r="G748" s="137"/>
      <c r="H748" s="137"/>
      <c r="I748" s="138"/>
      <c r="J748" s="137"/>
      <c r="K748" s="139"/>
      <c r="L748" s="139"/>
      <c r="M748" s="140"/>
      <c r="N748" s="140"/>
      <c r="O748" s="140"/>
      <c r="P748" s="140"/>
      <c r="Q748" s="140"/>
      <c r="R748" s="141"/>
      <c r="S748" s="142"/>
      <c r="T748" s="142"/>
      <c r="U748" s="143"/>
      <c r="V748" s="143"/>
      <c r="W748" s="144"/>
      <c r="X748" s="145"/>
      <c r="Y748" s="146"/>
    </row>
    <row r="749" spans="1:25" x14ac:dyDescent="0.2">
      <c r="A749" s="135"/>
      <c r="F749" s="136"/>
      <c r="G749" s="137"/>
      <c r="H749" s="137"/>
      <c r="I749" s="138"/>
      <c r="J749" s="137"/>
      <c r="K749" s="139"/>
      <c r="L749" s="139"/>
      <c r="M749" s="140"/>
      <c r="N749" s="140"/>
      <c r="O749" s="140"/>
      <c r="P749" s="140"/>
      <c r="Q749" s="140"/>
      <c r="R749" s="141"/>
      <c r="S749" s="142"/>
      <c r="T749" s="142"/>
      <c r="U749" s="143"/>
      <c r="V749" s="143"/>
      <c r="W749" s="144"/>
      <c r="X749" s="145"/>
      <c r="Y749" s="146"/>
    </row>
    <row r="750" spans="1:25" x14ac:dyDescent="0.2">
      <c r="A750" s="135"/>
      <c r="F750" s="136"/>
      <c r="G750" s="137"/>
      <c r="H750" s="137"/>
      <c r="I750" s="138"/>
      <c r="J750" s="137"/>
      <c r="K750" s="139"/>
      <c r="L750" s="139"/>
      <c r="M750" s="140"/>
      <c r="N750" s="140"/>
      <c r="O750" s="140"/>
      <c r="P750" s="140"/>
      <c r="Q750" s="140"/>
      <c r="R750" s="141"/>
      <c r="S750" s="142"/>
      <c r="T750" s="142"/>
      <c r="U750" s="143"/>
      <c r="V750" s="143"/>
      <c r="W750" s="144"/>
      <c r="X750" s="145"/>
      <c r="Y750" s="146"/>
    </row>
    <row r="751" spans="1:25" x14ac:dyDescent="0.2">
      <c r="A751" s="135"/>
      <c r="F751" s="136"/>
      <c r="G751" s="137"/>
      <c r="H751" s="137"/>
      <c r="I751" s="138"/>
      <c r="J751" s="137"/>
      <c r="K751" s="139"/>
      <c r="L751" s="139"/>
      <c r="M751" s="140"/>
      <c r="N751" s="140"/>
      <c r="O751" s="140"/>
      <c r="P751" s="140"/>
      <c r="Q751" s="140"/>
      <c r="R751" s="141"/>
      <c r="S751" s="142"/>
      <c r="T751" s="142"/>
      <c r="U751" s="143"/>
      <c r="V751" s="143"/>
      <c r="W751" s="144"/>
      <c r="X751" s="145"/>
      <c r="Y751" s="146"/>
    </row>
    <row r="752" spans="1:25" x14ac:dyDescent="0.2">
      <c r="A752" s="135"/>
      <c r="F752" s="136"/>
      <c r="G752" s="137"/>
      <c r="H752" s="137"/>
      <c r="I752" s="138"/>
      <c r="J752" s="137"/>
      <c r="K752" s="139"/>
      <c r="L752" s="139"/>
      <c r="M752" s="140"/>
      <c r="N752" s="140"/>
      <c r="O752" s="140"/>
      <c r="P752" s="140"/>
      <c r="Q752" s="140"/>
      <c r="R752" s="141"/>
      <c r="S752" s="142"/>
      <c r="T752" s="142"/>
      <c r="U752" s="143"/>
      <c r="V752" s="143"/>
      <c r="W752" s="144"/>
      <c r="X752" s="145"/>
      <c r="Y752" s="146"/>
    </row>
    <row r="753" spans="1:25" x14ac:dyDescent="0.2">
      <c r="A753" s="135"/>
      <c r="F753" s="136"/>
      <c r="G753" s="137"/>
      <c r="H753" s="137"/>
      <c r="I753" s="138"/>
      <c r="J753" s="137"/>
      <c r="K753" s="139"/>
      <c r="L753" s="139"/>
      <c r="M753" s="140"/>
      <c r="N753" s="140"/>
      <c r="O753" s="140"/>
      <c r="P753" s="140"/>
      <c r="Q753" s="140"/>
      <c r="R753" s="141"/>
      <c r="S753" s="142"/>
      <c r="T753" s="142"/>
      <c r="U753" s="143"/>
      <c r="V753" s="143"/>
      <c r="W753" s="144"/>
      <c r="X753" s="145"/>
      <c r="Y753" s="146"/>
    </row>
    <row r="754" spans="1:25" x14ac:dyDescent="0.2">
      <c r="A754" s="135"/>
      <c r="F754" s="136"/>
      <c r="G754" s="137"/>
      <c r="H754" s="137"/>
      <c r="I754" s="138"/>
      <c r="J754" s="137"/>
      <c r="K754" s="139"/>
      <c r="L754" s="139"/>
      <c r="M754" s="140"/>
      <c r="N754" s="140"/>
      <c r="O754" s="140"/>
      <c r="P754" s="140"/>
      <c r="Q754" s="140"/>
      <c r="R754" s="141"/>
      <c r="S754" s="142"/>
      <c r="T754" s="142"/>
      <c r="U754" s="143"/>
      <c r="V754" s="143"/>
      <c r="W754" s="144"/>
      <c r="X754" s="145"/>
      <c r="Y754" s="146"/>
    </row>
    <row r="755" spans="1:25" x14ac:dyDescent="0.2">
      <c r="A755" s="135"/>
      <c r="F755" s="136"/>
      <c r="G755" s="137"/>
      <c r="H755" s="137"/>
      <c r="I755" s="138"/>
      <c r="J755" s="137"/>
      <c r="K755" s="139"/>
      <c r="L755" s="139"/>
      <c r="M755" s="140"/>
      <c r="N755" s="140"/>
      <c r="O755" s="140"/>
      <c r="P755" s="140"/>
      <c r="Q755" s="140"/>
      <c r="R755" s="141"/>
      <c r="S755" s="142"/>
      <c r="T755" s="142"/>
      <c r="U755" s="143"/>
      <c r="V755" s="143"/>
      <c r="W755" s="144"/>
      <c r="X755" s="145"/>
      <c r="Y755" s="146"/>
    </row>
    <row r="756" spans="1:25" x14ac:dyDescent="0.2">
      <c r="A756" s="135"/>
      <c r="F756" s="136"/>
      <c r="G756" s="137"/>
      <c r="H756" s="137"/>
      <c r="I756" s="138"/>
      <c r="J756" s="137"/>
      <c r="K756" s="139"/>
      <c r="L756" s="139"/>
      <c r="M756" s="140"/>
      <c r="N756" s="140"/>
      <c r="O756" s="140"/>
      <c r="P756" s="140"/>
      <c r="Q756" s="140"/>
      <c r="R756" s="141"/>
      <c r="S756" s="142"/>
      <c r="T756" s="142"/>
      <c r="U756" s="143"/>
      <c r="V756" s="143"/>
      <c r="W756" s="144"/>
      <c r="X756" s="145"/>
      <c r="Y756" s="146"/>
    </row>
    <row r="757" spans="1:25" x14ac:dyDescent="0.2">
      <c r="A757" s="135"/>
      <c r="F757" s="136"/>
      <c r="G757" s="137"/>
      <c r="H757" s="137"/>
      <c r="I757" s="138"/>
      <c r="J757" s="137"/>
      <c r="K757" s="139"/>
      <c r="L757" s="139"/>
      <c r="M757" s="140"/>
      <c r="N757" s="140"/>
      <c r="O757" s="140"/>
      <c r="P757" s="140"/>
      <c r="Q757" s="140"/>
      <c r="R757" s="141"/>
      <c r="S757" s="142"/>
      <c r="T757" s="142"/>
      <c r="U757" s="143"/>
      <c r="V757" s="143"/>
      <c r="W757" s="144"/>
      <c r="X757" s="145"/>
      <c r="Y757" s="146"/>
    </row>
    <row r="758" spans="1:25" x14ac:dyDescent="0.2">
      <c r="A758" s="135"/>
      <c r="F758" s="136"/>
      <c r="G758" s="137"/>
      <c r="H758" s="137"/>
      <c r="I758" s="138"/>
      <c r="J758" s="137"/>
      <c r="K758" s="139"/>
      <c r="L758" s="139"/>
      <c r="M758" s="140"/>
      <c r="N758" s="140"/>
      <c r="O758" s="140"/>
      <c r="P758" s="140"/>
      <c r="Q758" s="140"/>
      <c r="R758" s="141"/>
      <c r="S758" s="142"/>
      <c r="T758" s="142"/>
      <c r="U758" s="143"/>
      <c r="V758" s="143"/>
      <c r="W758" s="144"/>
      <c r="X758" s="145"/>
      <c r="Y758" s="146"/>
    </row>
    <row r="759" spans="1:25" x14ac:dyDescent="0.2">
      <c r="A759" s="135"/>
      <c r="F759" s="136"/>
      <c r="G759" s="137"/>
      <c r="H759" s="137"/>
      <c r="I759" s="138"/>
      <c r="J759" s="137"/>
      <c r="K759" s="139"/>
      <c r="L759" s="139"/>
      <c r="M759" s="140"/>
      <c r="N759" s="140"/>
      <c r="O759" s="140"/>
      <c r="P759" s="140"/>
      <c r="Q759" s="140"/>
      <c r="R759" s="141"/>
      <c r="S759" s="142"/>
      <c r="T759" s="142"/>
      <c r="U759" s="143"/>
      <c r="V759" s="143"/>
      <c r="W759" s="144"/>
      <c r="X759" s="145"/>
      <c r="Y759" s="146"/>
    </row>
    <row r="760" spans="1:25" x14ac:dyDescent="0.2">
      <c r="A760" s="135"/>
      <c r="F760" s="136"/>
      <c r="G760" s="137"/>
      <c r="H760" s="137"/>
      <c r="I760" s="138"/>
      <c r="J760" s="137"/>
      <c r="K760" s="139"/>
      <c r="L760" s="139"/>
      <c r="M760" s="140"/>
      <c r="N760" s="140"/>
      <c r="O760" s="140"/>
      <c r="P760" s="140"/>
      <c r="Q760" s="140"/>
      <c r="R760" s="141"/>
      <c r="S760" s="142"/>
      <c r="T760" s="142"/>
      <c r="U760" s="143"/>
      <c r="V760" s="143"/>
      <c r="W760" s="144"/>
      <c r="X760" s="145"/>
      <c r="Y760" s="146"/>
    </row>
    <row r="761" spans="1:25" x14ac:dyDescent="0.2">
      <c r="A761" s="135"/>
      <c r="F761" s="136"/>
      <c r="G761" s="137"/>
      <c r="H761" s="137"/>
      <c r="I761" s="138"/>
      <c r="J761" s="137"/>
      <c r="K761" s="139"/>
      <c r="L761" s="139"/>
      <c r="M761" s="140"/>
      <c r="N761" s="140"/>
      <c r="O761" s="140"/>
      <c r="P761" s="140"/>
      <c r="Q761" s="140"/>
      <c r="R761" s="141"/>
      <c r="S761" s="142"/>
      <c r="T761" s="142"/>
      <c r="U761" s="143"/>
      <c r="V761" s="143"/>
      <c r="W761" s="144"/>
      <c r="X761" s="145"/>
      <c r="Y761" s="146"/>
    </row>
    <row r="762" spans="1:25" x14ac:dyDescent="0.2">
      <c r="A762" s="135"/>
      <c r="F762" s="136"/>
      <c r="G762" s="137"/>
      <c r="H762" s="137"/>
      <c r="I762" s="138"/>
      <c r="J762" s="137"/>
      <c r="K762" s="139"/>
      <c r="L762" s="139"/>
      <c r="M762" s="140"/>
      <c r="N762" s="140"/>
      <c r="O762" s="140"/>
      <c r="P762" s="140"/>
      <c r="Q762" s="140"/>
      <c r="R762" s="141"/>
      <c r="S762" s="142"/>
      <c r="T762" s="142"/>
      <c r="U762" s="143"/>
      <c r="V762" s="143"/>
      <c r="W762" s="144"/>
      <c r="X762" s="145"/>
      <c r="Y762" s="146"/>
    </row>
    <row r="763" spans="1:25" x14ac:dyDescent="0.2">
      <c r="A763" s="135"/>
      <c r="F763" s="136"/>
      <c r="G763" s="137"/>
      <c r="H763" s="137"/>
      <c r="I763" s="138"/>
      <c r="J763" s="137"/>
      <c r="K763" s="139"/>
      <c r="L763" s="139"/>
      <c r="M763" s="140"/>
      <c r="N763" s="140"/>
      <c r="O763" s="140"/>
      <c r="P763" s="140"/>
      <c r="Q763" s="140"/>
      <c r="R763" s="141"/>
      <c r="S763" s="142"/>
      <c r="T763" s="142"/>
      <c r="U763" s="143"/>
      <c r="V763" s="143"/>
      <c r="W763" s="144"/>
      <c r="X763" s="145"/>
      <c r="Y763" s="146"/>
    </row>
    <row r="764" spans="1:25" x14ac:dyDescent="0.2">
      <c r="A764" s="135"/>
      <c r="F764" s="136"/>
      <c r="G764" s="137"/>
      <c r="H764" s="137"/>
      <c r="I764" s="138"/>
      <c r="J764" s="137"/>
      <c r="K764" s="139"/>
      <c r="L764" s="139"/>
      <c r="M764" s="140"/>
      <c r="N764" s="140"/>
      <c r="O764" s="140"/>
      <c r="P764" s="140"/>
      <c r="Q764" s="140"/>
      <c r="R764" s="141"/>
      <c r="S764" s="142"/>
      <c r="T764" s="142"/>
      <c r="U764" s="143"/>
      <c r="V764" s="143"/>
      <c r="W764" s="144"/>
      <c r="X764" s="145"/>
      <c r="Y764" s="146"/>
    </row>
    <row r="765" spans="1:25" x14ac:dyDescent="0.2">
      <c r="A765" s="135"/>
      <c r="F765" s="136"/>
      <c r="G765" s="137"/>
      <c r="H765" s="137"/>
      <c r="I765" s="138"/>
      <c r="J765" s="137"/>
      <c r="K765" s="139"/>
      <c r="L765" s="139"/>
      <c r="M765" s="140"/>
      <c r="N765" s="140"/>
      <c r="O765" s="140"/>
      <c r="P765" s="140"/>
      <c r="Q765" s="140"/>
      <c r="R765" s="141"/>
      <c r="S765" s="142"/>
      <c r="T765" s="142"/>
      <c r="U765" s="143"/>
      <c r="V765" s="143"/>
      <c r="W765" s="144"/>
      <c r="X765" s="145"/>
      <c r="Y765" s="146"/>
    </row>
    <row r="766" spans="1:25" x14ac:dyDescent="0.2">
      <c r="A766" s="135"/>
      <c r="F766" s="136"/>
      <c r="G766" s="137"/>
      <c r="H766" s="137"/>
      <c r="I766" s="138"/>
      <c r="J766" s="137"/>
      <c r="K766" s="139"/>
      <c r="L766" s="139"/>
      <c r="M766" s="140"/>
      <c r="N766" s="140"/>
      <c r="O766" s="140"/>
      <c r="P766" s="140"/>
      <c r="Q766" s="140"/>
      <c r="R766" s="141"/>
      <c r="S766" s="142"/>
      <c r="T766" s="142"/>
      <c r="U766" s="143"/>
      <c r="V766" s="143"/>
      <c r="W766" s="144"/>
      <c r="X766" s="145"/>
      <c r="Y766" s="146"/>
    </row>
    <row r="767" spans="1:25" x14ac:dyDescent="0.2">
      <c r="A767" s="135"/>
      <c r="F767" s="136"/>
      <c r="G767" s="137"/>
      <c r="H767" s="137"/>
      <c r="I767" s="138"/>
      <c r="J767" s="137"/>
      <c r="K767" s="139"/>
      <c r="L767" s="139"/>
      <c r="M767" s="140"/>
      <c r="N767" s="140"/>
      <c r="O767" s="140"/>
      <c r="P767" s="140"/>
      <c r="Q767" s="140"/>
      <c r="R767" s="141"/>
      <c r="S767" s="142"/>
      <c r="T767" s="142"/>
      <c r="U767" s="143"/>
      <c r="V767" s="143"/>
      <c r="W767" s="144"/>
      <c r="X767" s="145"/>
      <c r="Y767" s="146"/>
    </row>
    <row r="768" spans="1:25" x14ac:dyDescent="0.2">
      <c r="A768" s="135"/>
      <c r="F768" s="136"/>
      <c r="G768" s="137"/>
      <c r="H768" s="137"/>
      <c r="I768" s="138"/>
      <c r="J768" s="137"/>
      <c r="K768" s="139"/>
      <c r="L768" s="139"/>
      <c r="M768" s="140"/>
      <c r="N768" s="140"/>
      <c r="O768" s="140"/>
      <c r="P768" s="140"/>
      <c r="Q768" s="140"/>
      <c r="R768" s="141"/>
      <c r="S768" s="142"/>
      <c r="T768" s="142"/>
      <c r="U768" s="143"/>
      <c r="V768" s="143"/>
      <c r="W768" s="144"/>
      <c r="X768" s="145"/>
      <c r="Y768" s="146"/>
    </row>
    <row r="769" spans="1:25" x14ac:dyDescent="0.2">
      <c r="A769" s="135"/>
      <c r="F769" s="136"/>
      <c r="G769" s="137"/>
      <c r="H769" s="137"/>
      <c r="I769" s="138"/>
      <c r="J769" s="137"/>
      <c r="K769" s="139"/>
      <c r="L769" s="139"/>
      <c r="M769" s="140"/>
      <c r="N769" s="140"/>
      <c r="O769" s="140"/>
      <c r="P769" s="140"/>
      <c r="Q769" s="140"/>
      <c r="R769" s="141"/>
      <c r="S769" s="142"/>
      <c r="T769" s="142"/>
      <c r="U769" s="143"/>
      <c r="V769" s="143"/>
      <c r="W769" s="144"/>
      <c r="X769" s="145"/>
      <c r="Y769" s="146"/>
    </row>
    <row r="770" spans="1:25" x14ac:dyDescent="0.2">
      <c r="A770" s="135"/>
      <c r="F770" s="136"/>
      <c r="G770" s="137"/>
      <c r="H770" s="137"/>
      <c r="I770" s="138"/>
      <c r="J770" s="137"/>
      <c r="K770" s="139"/>
      <c r="L770" s="139"/>
      <c r="M770" s="140"/>
      <c r="N770" s="140"/>
      <c r="O770" s="140"/>
      <c r="P770" s="140"/>
      <c r="Q770" s="140"/>
      <c r="R770" s="141"/>
      <c r="S770" s="142"/>
      <c r="T770" s="142"/>
      <c r="U770" s="143"/>
      <c r="V770" s="143"/>
      <c r="W770" s="144"/>
      <c r="X770" s="145"/>
      <c r="Y770" s="146"/>
    </row>
    <row r="771" spans="1:25" x14ac:dyDescent="0.2">
      <c r="A771" s="135"/>
      <c r="F771" s="136"/>
      <c r="G771" s="137"/>
      <c r="H771" s="137"/>
      <c r="I771" s="138"/>
      <c r="J771" s="137"/>
      <c r="K771" s="139"/>
      <c r="L771" s="139"/>
      <c r="M771" s="140"/>
      <c r="N771" s="140"/>
      <c r="O771" s="140"/>
      <c r="P771" s="140"/>
      <c r="Q771" s="140"/>
      <c r="R771" s="141"/>
      <c r="S771" s="142"/>
      <c r="T771" s="142"/>
      <c r="U771" s="143"/>
      <c r="V771" s="143"/>
      <c r="W771" s="144"/>
      <c r="X771" s="145"/>
      <c r="Y771" s="146"/>
    </row>
    <row r="772" spans="1:25" x14ac:dyDescent="0.2">
      <c r="A772" s="135"/>
      <c r="F772" s="136"/>
      <c r="G772" s="137"/>
      <c r="H772" s="137"/>
      <c r="I772" s="138"/>
      <c r="J772" s="137"/>
      <c r="K772" s="139"/>
      <c r="L772" s="139"/>
      <c r="M772" s="140"/>
      <c r="N772" s="140"/>
      <c r="O772" s="140"/>
      <c r="P772" s="140"/>
      <c r="Q772" s="140"/>
      <c r="R772" s="141"/>
      <c r="S772" s="142"/>
      <c r="T772" s="142"/>
      <c r="U772" s="143"/>
      <c r="V772" s="143"/>
      <c r="W772" s="144"/>
      <c r="X772" s="145"/>
      <c r="Y772" s="146"/>
    </row>
    <row r="773" spans="1:25" x14ac:dyDescent="0.2">
      <c r="A773" s="135"/>
      <c r="F773" s="136"/>
      <c r="G773" s="137"/>
      <c r="H773" s="137"/>
      <c r="I773" s="138"/>
      <c r="J773" s="137"/>
      <c r="K773" s="139"/>
      <c r="L773" s="139"/>
      <c r="M773" s="140"/>
      <c r="N773" s="140"/>
      <c r="O773" s="140"/>
      <c r="P773" s="140"/>
      <c r="Q773" s="140"/>
      <c r="R773" s="141"/>
      <c r="S773" s="142"/>
      <c r="T773" s="142"/>
      <c r="U773" s="143"/>
      <c r="V773" s="143"/>
      <c r="W773" s="144"/>
      <c r="X773" s="145"/>
      <c r="Y773" s="146"/>
    </row>
    <row r="774" spans="1:25" x14ac:dyDescent="0.2">
      <c r="A774" s="135"/>
      <c r="F774" s="136"/>
      <c r="G774" s="137"/>
      <c r="H774" s="137"/>
      <c r="I774" s="138"/>
      <c r="J774" s="137"/>
      <c r="K774" s="139"/>
      <c r="L774" s="139"/>
      <c r="M774" s="140"/>
      <c r="N774" s="140"/>
      <c r="O774" s="140"/>
      <c r="P774" s="140"/>
      <c r="Q774" s="140"/>
      <c r="R774" s="141"/>
      <c r="S774" s="142"/>
      <c r="T774" s="142"/>
      <c r="U774" s="143"/>
      <c r="V774" s="143"/>
      <c r="W774" s="144"/>
      <c r="X774" s="145"/>
      <c r="Y774" s="146"/>
    </row>
    <row r="775" spans="1:25" x14ac:dyDescent="0.2">
      <c r="A775" s="135"/>
      <c r="F775" s="136"/>
      <c r="G775" s="137"/>
      <c r="H775" s="137"/>
      <c r="I775" s="138"/>
      <c r="J775" s="137"/>
      <c r="K775" s="139"/>
      <c r="L775" s="139"/>
      <c r="M775" s="140"/>
      <c r="N775" s="140"/>
      <c r="O775" s="140"/>
      <c r="P775" s="140"/>
      <c r="Q775" s="140"/>
      <c r="R775" s="141"/>
      <c r="S775" s="142"/>
      <c r="T775" s="142"/>
      <c r="U775" s="143"/>
      <c r="V775" s="143"/>
      <c r="W775" s="144"/>
      <c r="X775" s="145"/>
      <c r="Y775" s="146"/>
    </row>
    <row r="776" spans="1:25" x14ac:dyDescent="0.2">
      <c r="A776" s="135"/>
      <c r="F776" s="136"/>
      <c r="G776" s="137"/>
      <c r="H776" s="137"/>
      <c r="I776" s="138"/>
      <c r="J776" s="137"/>
      <c r="K776" s="139"/>
      <c r="L776" s="139"/>
      <c r="M776" s="140"/>
      <c r="N776" s="140"/>
      <c r="O776" s="140"/>
      <c r="P776" s="140"/>
      <c r="Q776" s="140"/>
      <c r="R776" s="141"/>
      <c r="S776" s="142"/>
      <c r="T776" s="142"/>
      <c r="U776" s="143"/>
      <c r="V776" s="143"/>
      <c r="W776" s="144"/>
      <c r="X776" s="145"/>
      <c r="Y776" s="146"/>
    </row>
    <row r="777" spans="1:25" x14ac:dyDescent="0.2">
      <c r="A777" s="135"/>
      <c r="F777" s="136"/>
      <c r="G777" s="137"/>
      <c r="H777" s="137"/>
      <c r="I777" s="138"/>
      <c r="J777" s="137"/>
      <c r="K777" s="139"/>
      <c r="L777" s="139"/>
      <c r="M777" s="140"/>
      <c r="N777" s="140"/>
      <c r="O777" s="140"/>
      <c r="P777" s="140"/>
      <c r="Q777" s="140"/>
      <c r="R777" s="141"/>
      <c r="S777" s="142"/>
      <c r="T777" s="142"/>
      <c r="U777" s="143"/>
      <c r="V777" s="143"/>
      <c r="W777" s="144"/>
      <c r="X777" s="145"/>
      <c r="Y777" s="146"/>
    </row>
    <row r="778" spans="1:25" x14ac:dyDescent="0.2">
      <c r="A778" s="135"/>
      <c r="F778" s="136"/>
      <c r="G778" s="137"/>
      <c r="H778" s="137"/>
      <c r="I778" s="138"/>
      <c r="J778" s="137"/>
      <c r="K778" s="139"/>
      <c r="L778" s="139"/>
      <c r="M778" s="140"/>
      <c r="N778" s="140"/>
      <c r="O778" s="140"/>
      <c r="P778" s="140"/>
      <c r="Q778" s="140"/>
      <c r="R778" s="141"/>
      <c r="S778" s="142"/>
      <c r="T778" s="142"/>
      <c r="U778" s="143"/>
      <c r="V778" s="143"/>
      <c r="W778" s="144"/>
      <c r="X778" s="145"/>
      <c r="Y778" s="146"/>
    </row>
    <row r="779" spans="1:25" x14ac:dyDescent="0.2">
      <c r="A779" s="135"/>
      <c r="F779" s="136"/>
      <c r="G779" s="137"/>
      <c r="H779" s="137"/>
      <c r="I779" s="138"/>
      <c r="J779" s="137"/>
      <c r="K779" s="139"/>
      <c r="L779" s="139"/>
      <c r="M779" s="140"/>
      <c r="N779" s="140"/>
      <c r="O779" s="140"/>
      <c r="P779" s="140"/>
      <c r="Q779" s="140"/>
      <c r="R779" s="141"/>
      <c r="S779" s="142"/>
      <c r="T779" s="142"/>
      <c r="U779" s="143"/>
      <c r="V779" s="143"/>
      <c r="W779" s="144"/>
      <c r="X779" s="145"/>
      <c r="Y779" s="146"/>
    </row>
    <row r="780" spans="1:25" x14ac:dyDescent="0.2">
      <c r="A780" s="135"/>
      <c r="F780" s="136"/>
      <c r="G780" s="137"/>
      <c r="H780" s="137"/>
      <c r="I780" s="138"/>
      <c r="J780" s="137"/>
      <c r="K780" s="139"/>
      <c r="L780" s="139"/>
      <c r="M780" s="140"/>
      <c r="N780" s="140"/>
      <c r="O780" s="140"/>
      <c r="P780" s="140"/>
      <c r="Q780" s="140"/>
      <c r="R780" s="141"/>
      <c r="S780" s="142"/>
      <c r="T780" s="142"/>
      <c r="U780" s="143"/>
      <c r="V780" s="143"/>
      <c r="W780" s="144"/>
      <c r="X780" s="145"/>
      <c r="Y780" s="146"/>
    </row>
    <row r="781" spans="1:25" x14ac:dyDescent="0.2">
      <c r="A781" s="135"/>
      <c r="F781" s="136"/>
      <c r="G781" s="137"/>
      <c r="H781" s="137"/>
      <c r="I781" s="138"/>
      <c r="J781" s="137"/>
      <c r="K781" s="139"/>
      <c r="L781" s="139"/>
      <c r="M781" s="140"/>
      <c r="N781" s="140"/>
      <c r="O781" s="140"/>
      <c r="P781" s="140"/>
      <c r="Q781" s="140"/>
      <c r="R781" s="141"/>
      <c r="S781" s="142"/>
      <c r="T781" s="142"/>
      <c r="U781" s="143"/>
      <c r="V781" s="143"/>
      <c r="W781" s="144"/>
      <c r="X781" s="145"/>
      <c r="Y781" s="146"/>
    </row>
    <row r="782" spans="1:25" x14ac:dyDescent="0.2">
      <c r="A782" s="135"/>
      <c r="F782" s="136"/>
      <c r="G782" s="137"/>
      <c r="H782" s="137"/>
      <c r="I782" s="138"/>
      <c r="J782" s="137"/>
      <c r="K782" s="139"/>
      <c r="L782" s="139"/>
      <c r="M782" s="140"/>
      <c r="N782" s="140"/>
      <c r="O782" s="140"/>
      <c r="P782" s="140"/>
      <c r="Q782" s="140"/>
      <c r="R782" s="141"/>
      <c r="S782" s="142"/>
      <c r="T782" s="142"/>
      <c r="U782" s="143"/>
      <c r="V782" s="143"/>
      <c r="W782" s="144"/>
      <c r="X782" s="145"/>
      <c r="Y782" s="146"/>
    </row>
    <row r="783" spans="1:25" x14ac:dyDescent="0.2">
      <c r="A783" s="135"/>
      <c r="F783" s="136"/>
      <c r="G783" s="137"/>
      <c r="H783" s="137"/>
      <c r="I783" s="138"/>
      <c r="J783" s="137"/>
      <c r="K783" s="139"/>
      <c r="L783" s="139"/>
      <c r="M783" s="140"/>
      <c r="N783" s="140"/>
      <c r="O783" s="140"/>
      <c r="P783" s="140"/>
      <c r="Q783" s="140"/>
      <c r="R783" s="141"/>
      <c r="S783" s="142"/>
      <c r="T783" s="142"/>
      <c r="U783" s="143"/>
      <c r="V783" s="143"/>
      <c r="W783" s="144"/>
      <c r="X783" s="145"/>
      <c r="Y783" s="146"/>
    </row>
    <row r="784" spans="1:25" x14ac:dyDescent="0.2">
      <c r="A784" s="135"/>
      <c r="F784" s="136"/>
      <c r="G784" s="137"/>
      <c r="H784" s="137"/>
      <c r="I784" s="138"/>
      <c r="J784" s="137"/>
      <c r="K784" s="139"/>
      <c r="L784" s="139"/>
      <c r="M784" s="140"/>
      <c r="N784" s="140"/>
      <c r="O784" s="140"/>
      <c r="P784" s="140"/>
      <c r="Q784" s="140"/>
      <c r="R784" s="141"/>
      <c r="S784" s="142"/>
      <c r="T784" s="142"/>
      <c r="U784" s="143"/>
      <c r="V784" s="143"/>
      <c r="W784" s="144"/>
      <c r="X784" s="145"/>
      <c r="Y784" s="146"/>
    </row>
    <row r="785" spans="1:25" x14ac:dyDescent="0.2">
      <c r="A785" s="135"/>
      <c r="F785" s="136"/>
      <c r="G785" s="137"/>
      <c r="H785" s="137"/>
      <c r="I785" s="138"/>
      <c r="J785" s="137"/>
      <c r="K785" s="139"/>
      <c r="L785" s="139"/>
      <c r="M785" s="140"/>
      <c r="N785" s="140"/>
      <c r="O785" s="140"/>
      <c r="P785" s="140"/>
      <c r="Q785" s="140"/>
      <c r="R785" s="141"/>
      <c r="S785" s="142"/>
      <c r="T785" s="142"/>
      <c r="U785" s="143"/>
      <c r="V785" s="143"/>
      <c r="W785" s="144"/>
      <c r="X785" s="145"/>
      <c r="Y785" s="146"/>
    </row>
    <row r="786" spans="1:25" x14ac:dyDescent="0.2">
      <c r="A786" s="135"/>
      <c r="F786" s="136"/>
      <c r="G786" s="137"/>
      <c r="H786" s="137"/>
      <c r="I786" s="138"/>
      <c r="J786" s="137"/>
      <c r="K786" s="139"/>
      <c r="L786" s="139"/>
      <c r="M786" s="140"/>
      <c r="N786" s="140"/>
      <c r="O786" s="140"/>
      <c r="P786" s="140"/>
      <c r="Q786" s="140"/>
      <c r="R786" s="141"/>
      <c r="S786" s="142"/>
      <c r="T786" s="142"/>
      <c r="U786" s="143"/>
      <c r="V786" s="143"/>
      <c r="W786" s="144"/>
      <c r="X786" s="145"/>
      <c r="Y786" s="146"/>
    </row>
    <row r="787" spans="1:25" x14ac:dyDescent="0.2">
      <c r="A787" s="135"/>
      <c r="F787" s="136"/>
      <c r="G787" s="137"/>
      <c r="H787" s="137"/>
      <c r="I787" s="138"/>
      <c r="J787" s="137"/>
      <c r="K787" s="139"/>
      <c r="L787" s="139"/>
      <c r="M787" s="140"/>
      <c r="N787" s="140"/>
      <c r="O787" s="140"/>
      <c r="P787" s="140"/>
      <c r="Q787" s="140"/>
      <c r="R787" s="141"/>
      <c r="S787" s="142"/>
      <c r="T787" s="142"/>
      <c r="U787" s="143"/>
      <c r="V787" s="143"/>
      <c r="W787" s="144"/>
      <c r="X787" s="145"/>
      <c r="Y787" s="146"/>
    </row>
    <row r="788" spans="1:25" x14ac:dyDescent="0.2">
      <c r="A788" s="135"/>
      <c r="F788" s="136"/>
      <c r="G788" s="137"/>
      <c r="H788" s="137"/>
      <c r="I788" s="138"/>
      <c r="J788" s="137"/>
      <c r="K788" s="139"/>
      <c r="L788" s="139"/>
      <c r="M788" s="140"/>
      <c r="N788" s="140"/>
      <c r="O788" s="140"/>
      <c r="P788" s="140"/>
      <c r="Q788" s="140"/>
      <c r="R788" s="141"/>
      <c r="S788" s="142"/>
      <c r="T788" s="142"/>
      <c r="U788" s="143"/>
      <c r="V788" s="143"/>
      <c r="W788" s="144"/>
      <c r="X788" s="145"/>
      <c r="Y788" s="146"/>
    </row>
    <row r="789" spans="1:25" x14ac:dyDescent="0.2">
      <c r="A789" s="135"/>
      <c r="F789" s="136"/>
      <c r="G789" s="137"/>
      <c r="H789" s="137"/>
      <c r="I789" s="138"/>
      <c r="J789" s="137"/>
      <c r="K789" s="139"/>
      <c r="L789" s="139"/>
      <c r="M789" s="140"/>
      <c r="N789" s="140"/>
      <c r="O789" s="140"/>
      <c r="P789" s="140"/>
      <c r="Q789" s="140"/>
      <c r="R789" s="141"/>
      <c r="S789" s="142"/>
      <c r="T789" s="142"/>
      <c r="U789" s="143"/>
      <c r="V789" s="143"/>
      <c r="W789" s="144"/>
      <c r="X789" s="145"/>
      <c r="Y789" s="146"/>
    </row>
    <row r="790" spans="1:25" x14ac:dyDescent="0.2">
      <c r="A790" s="135"/>
      <c r="F790" s="136"/>
      <c r="G790" s="137"/>
      <c r="H790" s="137"/>
      <c r="I790" s="138"/>
      <c r="J790" s="137"/>
      <c r="K790" s="139"/>
      <c r="L790" s="139"/>
      <c r="M790" s="140"/>
      <c r="N790" s="140"/>
      <c r="O790" s="140"/>
      <c r="P790" s="140"/>
      <c r="Q790" s="140"/>
      <c r="R790" s="141"/>
      <c r="S790" s="142"/>
      <c r="T790" s="142"/>
      <c r="U790" s="143"/>
      <c r="V790" s="143"/>
      <c r="W790" s="144"/>
      <c r="X790" s="145"/>
      <c r="Y790" s="146"/>
    </row>
    <row r="791" spans="1:25" x14ac:dyDescent="0.2">
      <c r="A791" s="135"/>
      <c r="F791" s="136"/>
      <c r="G791" s="137"/>
      <c r="H791" s="137"/>
      <c r="I791" s="138"/>
      <c r="J791" s="137"/>
      <c r="K791" s="139"/>
      <c r="L791" s="139"/>
      <c r="M791" s="140"/>
      <c r="N791" s="140"/>
      <c r="O791" s="140"/>
      <c r="P791" s="140"/>
      <c r="Q791" s="140"/>
      <c r="R791" s="141"/>
      <c r="S791" s="142"/>
      <c r="T791" s="142"/>
      <c r="U791" s="143"/>
      <c r="V791" s="143"/>
      <c r="W791" s="144"/>
      <c r="X791" s="145"/>
      <c r="Y791" s="146"/>
    </row>
    <row r="792" spans="1:25" x14ac:dyDescent="0.2">
      <c r="A792" s="135"/>
      <c r="F792" s="136"/>
      <c r="G792" s="137"/>
      <c r="H792" s="137"/>
      <c r="I792" s="138"/>
      <c r="J792" s="137"/>
      <c r="K792" s="139"/>
      <c r="L792" s="139"/>
      <c r="M792" s="140"/>
      <c r="N792" s="140"/>
      <c r="O792" s="140"/>
      <c r="P792" s="140"/>
      <c r="Q792" s="140"/>
      <c r="R792" s="141"/>
      <c r="S792" s="142"/>
      <c r="T792" s="142"/>
      <c r="U792" s="143"/>
      <c r="V792" s="143"/>
      <c r="W792" s="144"/>
      <c r="X792" s="145"/>
      <c r="Y792" s="146"/>
    </row>
    <row r="793" spans="1:25" x14ac:dyDescent="0.2">
      <c r="A793" s="135"/>
      <c r="F793" s="136"/>
      <c r="G793" s="137"/>
      <c r="H793" s="137"/>
      <c r="I793" s="138"/>
      <c r="J793" s="137"/>
      <c r="K793" s="139"/>
      <c r="L793" s="139"/>
      <c r="M793" s="140"/>
      <c r="N793" s="140"/>
      <c r="O793" s="140"/>
      <c r="P793" s="140"/>
      <c r="Q793" s="140"/>
      <c r="R793" s="141"/>
      <c r="S793" s="142"/>
      <c r="T793" s="142"/>
      <c r="U793" s="143"/>
      <c r="V793" s="143"/>
      <c r="W793" s="144"/>
      <c r="X793" s="145"/>
      <c r="Y793" s="146"/>
    </row>
    <row r="794" spans="1:25" x14ac:dyDescent="0.2">
      <c r="A794" s="135"/>
      <c r="F794" s="136"/>
      <c r="G794" s="137"/>
      <c r="H794" s="137"/>
      <c r="I794" s="138"/>
      <c r="J794" s="137"/>
      <c r="K794" s="139"/>
      <c r="L794" s="139"/>
      <c r="M794" s="140"/>
      <c r="N794" s="140"/>
      <c r="O794" s="140"/>
      <c r="P794" s="140"/>
      <c r="Q794" s="140"/>
      <c r="R794" s="141"/>
      <c r="S794" s="142"/>
      <c r="T794" s="142"/>
      <c r="U794" s="143"/>
      <c r="V794" s="143"/>
      <c r="W794" s="144"/>
      <c r="X794" s="145"/>
      <c r="Y794" s="146"/>
    </row>
    <row r="795" spans="1:25" x14ac:dyDescent="0.2">
      <c r="A795" s="135"/>
      <c r="F795" s="136"/>
      <c r="G795" s="137"/>
      <c r="H795" s="137"/>
      <c r="I795" s="138"/>
      <c r="J795" s="137"/>
      <c r="K795" s="139"/>
      <c r="L795" s="139"/>
      <c r="M795" s="140"/>
      <c r="N795" s="140"/>
      <c r="O795" s="140"/>
      <c r="P795" s="140"/>
      <c r="Q795" s="140"/>
      <c r="R795" s="141"/>
      <c r="S795" s="142"/>
      <c r="T795" s="142"/>
      <c r="U795" s="143"/>
      <c r="V795" s="143"/>
      <c r="W795" s="144"/>
      <c r="X795" s="145"/>
      <c r="Y795" s="146"/>
    </row>
    <row r="796" spans="1:25" x14ac:dyDescent="0.2">
      <c r="A796" s="135"/>
      <c r="F796" s="136"/>
      <c r="G796" s="137"/>
      <c r="H796" s="137"/>
      <c r="I796" s="138"/>
      <c r="J796" s="137"/>
      <c r="K796" s="139"/>
      <c r="L796" s="139"/>
      <c r="M796" s="140"/>
      <c r="N796" s="140"/>
      <c r="O796" s="140"/>
      <c r="P796" s="140"/>
      <c r="Q796" s="140"/>
      <c r="R796" s="141"/>
      <c r="S796" s="142"/>
      <c r="T796" s="142"/>
      <c r="U796" s="143"/>
      <c r="V796" s="143"/>
      <c r="W796" s="144"/>
      <c r="X796" s="145"/>
      <c r="Y796" s="146"/>
    </row>
    <row r="797" spans="1:25" x14ac:dyDescent="0.2">
      <c r="A797" s="135"/>
      <c r="F797" s="136"/>
      <c r="G797" s="137"/>
      <c r="H797" s="137"/>
      <c r="I797" s="138"/>
      <c r="J797" s="137"/>
      <c r="K797" s="139"/>
      <c r="L797" s="139"/>
      <c r="M797" s="140"/>
      <c r="N797" s="140"/>
      <c r="O797" s="140"/>
      <c r="P797" s="140"/>
      <c r="Q797" s="140"/>
      <c r="R797" s="141"/>
      <c r="S797" s="142"/>
      <c r="T797" s="142"/>
      <c r="U797" s="143"/>
      <c r="V797" s="143"/>
      <c r="W797" s="144"/>
      <c r="X797" s="145"/>
      <c r="Y797" s="146"/>
    </row>
    <row r="798" spans="1:25" x14ac:dyDescent="0.2">
      <c r="A798" s="135"/>
      <c r="F798" s="136"/>
      <c r="G798" s="137"/>
      <c r="H798" s="137"/>
      <c r="I798" s="138"/>
      <c r="J798" s="137"/>
      <c r="K798" s="139"/>
      <c r="L798" s="139"/>
      <c r="M798" s="140"/>
      <c r="N798" s="140"/>
      <c r="O798" s="140"/>
      <c r="P798" s="140"/>
      <c r="Q798" s="140"/>
      <c r="R798" s="141"/>
      <c r="S798" s="142"/>
      <c r="T798" s="142"/>
      <c r="U798" s="143"/>
      <c r="V798" s="143"/>
      <c r="W798" s="144"/>
      <c r="X798" s="145"/>
      <c r="Y798" s="146"/>
    </row>
    <row r="799" spans="1:25" x14ac:dyDescent="0.2">
      <c r="A799" s="135"/>
      <c r="F799" s="136"/>
      <c r="G799" s="137"/>
      <c r="H799" s="137"/>
      <c r="I799" s="138"/>
      <c r="J799" s="137"/>
      <c r="K799" s="139"/>
      <c r="L799" s="139"/>
      <c r="M799" s="140"/>
      <c r="N799" s="140"/>
      <c r="O799" s="140"/>
      <c r="P799" s="140"/>
      <c r="Q799" s="140"/>
      <c r="R799" s="141"/>
      <c r="S799" s="142"/>
      <c r="T799" s="142"/>
      <c r="U799" s="143"/>
      <c r="V799" s="143"/>
      <c r="W799" s="144"/>
      <c r="X799" s="145"/>
      <c r="Y799" s="146"/>
    </row>
    <row r="800" spans="1:25" x14ac:dyDescent="0.2">
      <c r="A800" s="135"/>
      <c r="F800" s="136"/>
      <c r="G800" s="137"/>
      <c r="H800" s="137"/>
      <c r="I800" s="138"/>
      <c r="J800" s="137"/>
      <c r="K800" s="139"/>
      <c r="L800" s="139"/>
      <c r="M800" s="140"/>
      <c r="N800" s="140"/>
      <c r="O800" s="140"/>
      <c r="P800" s="140"/>
      <c r="Q800" s="140"/>
      <c r="R800" s="141"/>
      <c r="S800" s="142"/>
      <c r="T800" s="142"/>
      <c r="U800" s="143"/>
      <c r="V800" s="143"/>
      <c r="W800" s="144"/>
      <c r="X800" s="145"/>
      <c r="Y800" s="146"/>
    </row>
    <row r="801" spans="1:25" x14ac:dyDescent="0.2">
      <c r="A801" s="135"/>
      <c r="F801" s="136"/>
      <c r="G801" s="137"/>
      <c r="H801" s="137"/>
      <c r="I801" s="138"/>
      <c r="J801" s="137"/>
      <c r="K801" s="139"/>
      <c r="L801" s="139"/>
      <c r="M801" s="140"/>
      <c r="N801" s="140"/>
      <c r="O801" s="140"/>
      <c r="P801" s="140"/>
      <c r="Q801" s="140"/>
      <c r="R801" s="141"/>
      <c r="S801" s="142"/>
      <c r="T801" s="142"/>
      <c r="U801" s="143"/>
      <c r="V801" s="143"/>
      <c r="W801" s="144"/>
      <c r="X801" s="145"/>
      <c r="Y801" s="146"/>
    </row>
    <row r="802" spans="1:25" x14ac:dyDescent="0.2">
      <c r="A802" s="135"/>
      <c r="F802" s="136"/>
      <c r="G802" s="137"/>
      <c r="H802" s="137"/>
      <c r="I802" s="138"/>
      <c r="J802" s="137"/>
      <c r="K802" s="139"/>
      <c r="L802" s="139"/>
      <c r="M802" s="140"/>
      <c r="N802" s="140"/>
      <c r="O802" s="140"/>
      <c r="P802" s="140"/>
      <c r="Q802" s="140"/>
      <c r="R802" s="141"/>
      <c r="S802" s="142"/>
      <c r="T802" s="142"/>
      <c r="U802" s="143"/>
      <c r="V802" s="143"/>
      <c r="W802" s="144"/>
      <c r="X802" s="145"/>
      <c r="Y802" s="146"/>
    </row>
    <row r="803" spans="1:25" x14ac:dyDescent="0.2">
      <c r="A803" s="135"/>
      <c r="F803" s="136"/>
      <c r="G803" s="137"/>
      <c r="H803" s="137"/>
      <c r="I803" s="138"/>
      <c r="J803" s="137"/>
      <c r="K803" s="139"/>
      <c r="L803" s="139"/>
      <c r="M803" s="140"/>
      <c r="N803" s="140"/>
      <c r="O803" s="140"/>
      <c r="P803" s="140"/>
      <c r="Q803" s="140"/>
      <c r="R803" s="141"/>
      <c r="S803" s="142"/>
      <c r="T803" s="142"/>
      <c r="U803" s="143"/>
      <c r="V803" s="143"/>
      <c r="W803" s="144"/>
      <c r="X803" s="145"/>
      <c r="Y803" s="146"/>
    </row>
    <row r="804" spans="1:25" x14ac:dyDescent="0.2">
      <c r="A804" s="135"/>
      <c r="F804" s="136"/>
      <c r="G804" s="137"/>
      <c r="H804" s="137"/>
      <c r="I804" s="138"/>
      <c r="J804" s="137"/>
      <c r="K804" s="139"/>
      <c r="L804" s="139"/>
      <c r="M804" s="140"/>
      <c r="N804" s="140"/>
      <c r="O804" s="140"/>
      <c r="P804" s="140"/>
      <c r="Q804" s="140"/>
      <c r="R804" s="141"/>
      <c r="S804" s="142"/>
      <c r="T804" s="142"/>
      <c r="U804" s="143"/>
      <c r="V804" s="143"/>
      <c r="W804" s="144"/>
      <c r="X804" s="145"/>
      <c r="Y804" s="146"/>
    </row>
    <row r="805" spans="1:25" x14ac:dyDescent="0.2">
      <c r="A805" s="135"/>
      <c r="F805" s="136"/>
      <c r="G805" s="137"/>
      <c r="H805" s="137"/>
      <c r="I805" s="138"/>
      <c r="J805" s="137"/>
      <c r="K805" s="139"/>
      <c r="L805" s="139"/>
      <c r="M805" s="140"/>
      <c r="N805" s="140"/>
      <c r="O805" s="140"/>
      <c r="P805" s="140"/>
      <c r="Q805" s="140"/>
      <c r="R805" s="141"/>
      <c r="S805" s="142"/>
      <c r="T805" s="142"/>
      <c r="U805" s="143"/>
      <c r="V805" s="143"/>
      <c r="W805" s="144"/>
      <c r="X805" s="145"/>
      <c r="Y805" s="146"/>
    </row>
    <row r="806" spans="1:25" x14ac:dyDescent="0.2">
      <c r="A806" s="135"/>
      <c r="F806" s="136"/>
      <c r="G806" s="137"/>
      <c r="H806" s="137"/>
      <c r="I806" s="138"/>
      <c r="J806" s="137"/>
      <c r="K806" s="139"/>
      <c r="L806" s="139"/>
      <c r="M806" s="140"/>
      <c r="N806" s="140"/>
      <c r="O806" s="140"/>
      <c r="P806" s="140"/>
      <c r="Q806" s="140"/>
      <c r="R806" s="141"/>
      <c r="S806" s="142"/>
      <c r="T806" s="142"/>
      <c r="U806" s="143"/>
      <c r="V806" s="143"/>
      <c r="W806" s="144"/>
      <c r="X806" s="145"/>
      <c r="Y806" s="146"/>
    </row>
    <row r="807" spans="1:25" x14ac:dyDescent="0.2">
      <c r="A807" s="135"/>
      <c r="F807" s="136"/>
      <c r="G807" s="137"/>
      <c r="H807" s="137"/>
      <c r="I807" s="138"/>
      <c r="J807" s="137"/>
      <c r="K807" s="139"/>
      <c r="L807" s="139"/>
      <c r="M807" s="140"/>
      <c r="N807" s="140"/>
      <c r="O807" s="140"/>
      <c r="P807" s="140"/>
      <c r="Q807" s="140"/>
      <c r="R807" s="141"/>
      <c r="S807" s="142"/>
      <c r="T807" s="142"/>
      <c r="U807" s="143"/>
      <c r="V807" s="143"/>
      <c r="W807" s="144"/>
      <c r="X807" s="145"/>
      <c r="Y807" s="146"/>
    </row>
    <row r="808" spans="1:25" x14ac:dyDescent="0.2">
      <c r="A808" s="135"/>
      <c r="F808" s="136"/>
      <c r="G808" s="137"/>
      <c r="H808" s="137"/>
      <c r="I808" s="138"/>
      <c r="J808" s="137"/>
      <c r="K808" s="139"/>
      <c r="L808" s="139"/>
      <c r="M808" s="140"/>
      <c r="N808" s="140"/>
      <c r="O808" s="140"/>
      <c r="P808" s="140"/>
      <c r="Q808" s="140"/>
      <c r="R808" s="141"/>
      <c r="S808" s="142"/>
      <c r="T808" s="142"/>
      <c r="U808" s="143"/>
      <c r="V808" s="143"/>
      <c r="W808" s="144"/>
      <c r="X808" s="145"/>
      <c r="Y808" s="146"/>
    </row>
    <row r="809" spans="1:25" x14ac:dyDescent="0.2">
      <c r="A809" s="135"/>
      <c r="F809" s="136"/>
      <c r="G809" s="137"/>
      <c r="H809" s="137"/>
      <c r="I809" s="138"/>
      <c r="J809" s="137"/>
      <c r="K809" s="139"/>
      <c r="L809" s="139"/>
      <c r="M809" s="140"/>
      <c r="N809" s="140"/>
      <c r="O809" s="140"/>
      <c r="P809" s="140"/>
      <c r="Q809" s="140"/>
      <c r="R809" s="141"/>
      <c r="S809" s="142"/>
      <c r="T809" s="142"/>
      <c r="U809" s="143"/>
      <c r="V809" s="143"/>
      <c r="W809" s="144"/>
      <c r="X809" s="145"/>
      <c r="Y809" s="146"/>
    </row>
    <row r="810" spans="1:25" x14ac:dyDescent="0.2">
      <c r="A810" s="135"/>
      <c r="F810" s="136"/>
      <c r="G810" s="137"/>
      <c r="H810" s="137"/>
      <c r="I810" s="138"/>
      <c r="J810" s="137"/>
      <c r="K810" s="139"/>
      <c r="L810" s="139"/>
      <c r="M810" s="140"/>
      <c r="N810" s="140"/>
      <c r="O810" s="140"/>
      <c r="P810" s="140"/>
      <c r="Q810" s="140"/>
      <c r="R810" s="141"/>
      <c r="S810" s="142"/>
      <c r="T810" s="142"/>
      <c r="U810" s="143"/>
      <c r="V810" s="143"/>
      <c r="W810" s="144"/>
      <c r="X810" s="145"/>
      <c r="Y810" s="146"/>
    </row>
    <row r="811" spans="1:25" x14ac:dyDescent="0.2">
      <c r="A811" s="135"/>
      <c r="F811" s="136"/>
      <c r="G811" s="137"/>
      <c r="H811" s="137"/>
      <c r="I811" s="138"/>
      <c r="J811" s="137"/>
      <c r="K811" s="139"/>
      <c r="L811" s="139"/>
      <c r="M811" s="140"/>
      <c r="N811" s="140"/>
      <c r="O811" s="140"/>
      <c r="P811" s="140"/>
      <c r="Q811" s="140"/>
      <c r="R811" s="141"/>
      <c r="S811" s="142"/>
      <c r="T811" s="142"/>
      <c r="U811" s="143"/>
      <c r="V811" s="143"/>
      <c r="W811" s="144"/>
      <c r="X811" s="145"/>
      <c r="Y811" s="146"/>
    </row>
    <row r="812" spans="1:25" x14ac:dyDescent="0.2">
      <c r="A812" s="135"/>
      <c r="F812" s="136"/>
      <c r="G812" s="137"/>
      <c r="H812" s="137"/>
      <c r="I812" s="138"/>
      <c r="J812" s="137"/>
      <c r="K812" s="139"/>
      <c r="L812" s="139"/>
      <c r="M812" s="140"/>
      <c r="N812" s="140"/>
      <c r="O812" s="140"/>
      <c r="P812" s="140"/>
      <c r="Q812" s="140"/>
      <c r="R812" s="141"/>
      <c r="S812" s="142"/>
      <c r="T812" s="142"/>
      <c r="U812" s="143"/>
      <c r="V812" s="143"/>
      <c r="W812" s="144"/>
      <c r="X812" s="145"/>
      <c r="Y812" s="146"/>
    </row>
    <row r="813" spans="1:25" x14ac:dyDescent="0.2">
      <c r="A813" s="135"/>
      <c r="F813" s="136"/>
      <c r="G813" s="137"/>
      <c r="H813" s="137"/>
      <c r="I813" s="138"/>
      <c r="J813" s="137"/>
      <c r="K813" s="139"/>
      <c r="L813" s="139"/>
      <c r="M813" s="140"/>
      <c r="N813" s="140"/>
      <c r="O813" s="140"/>
      <c r="P813" s="140"/>
      <c r="Q813" s="140"/>
      <c r="R813" s="141"/>
      <c r="S813" s="142"/>
      <c r="T813" s="142"/>
      <c r="U813" s="143"/>
      <c r="V813" s="143"/>
      <c r="W813" s="144"/>
      <c r="X813" s="145"/>
      <c r="Y813" s="146"/>
    </row>
    <row r="814" spans="1:25" x14ac:dyDescent="0.2">
      <c r="A814" s="135"/>
      <c r="F814" s="136"/>
      <c r="G814" s="137"/>
      <c r="H814" s="137"/>
      <c r="I814" s="138"/>
      <c r="J814" s="137"/>
      <c r="K814" s="139"/>
      <c r="L814" s="139"/>
      <c r="M814" s="140"/>
      <c r="N814" s="140"/>
      <c r="O814" s="140"/>
      <c r="P814" s="140"/>
      <c r="Q814" s="140"/>
      <c r="R814" s="141"/>
      <c r="S814" s="142"/>
      <c r="T814" s="142"/>
      <c r="U814" s="143"/>
      <c r="V814" s="143"/>
      <c r="W814" s="144"/>
      <c r="X814" s="145"/>
      <c r="Y814" s="146"/>
    </row>
    <row r="815" spans="1:25" x14ac:dyDescent="0.2">
      <c r="A815" s="135"/>
      <c r="F815" s="136"/>
      <c r="G815" s="137"/>
      <c r="H815" s="137"/>
      <c r="I815" s="138"/>
      <c r="J815" s="137"/>
      <c r="K815" s="139"/>
      <c r="L815" s="139"/>
      <c r="M815" s="140"/>
      <c r="N815" s="140"/>
      <c r="O815" s="140"/>
      <c r="P815" s="140"/>
      <c r="Q815" s="140"/>
      <c r="R815" s="141"/>
      <c r="S815" s="142"/>
      <c r="T815" s="142"/>
      <c r="U815" s="143"/>
      <c r="V815" s="143"/>
      <c r="W815" s="144"/>
      <c r="X815" s="145"/>
      <c r="Y815" s="146"/>
    </row>
    <row r="816" spans="1:25" x14ac:dyDescent="0.2">
      <c r="A816" s="135"/>
      <c r="F816" s="136"/>
      <c r="G816" s="137"/>
      <c r="H816" s="137"/>
      <c r="I816" s="138"/>
      <c r="J816" s="137"/>
      <c r="K816" s="139"/>
      <c r="L816" s="139"/>
      <c r="M816" s="140"/>
      <c r="N816" s="140"/>
      <c r="O816" s="140"/>
      <c r="P816" s="140"/>
      <c r="Q816" s="140"/>
      <c r="R816" s="141"/>
      <c r="S816" s="142"/>
      <c r="T816" s="142"/>
      <c r="U816" s="143"/>
      <c r="V816" s="143"/>
      <c r="W816" s="144"/>
      <c r="X816" s="145"/>
      <c r="Y816" s="146"/>
    </row>
    <row r="817" spans="1:25" x14ac:dyDescent="0.2">
      <c r="A817" s="135"/>
      <c r="F817" s="136"/>
      <c r="G817" s="137"/>
      <c r="H817" s="137"/>
      <c r="I817" s="138"/>
      <c r="J817" s="137"/>
      <c r="K817" s="139"/>
      <c r="L817" s="139"/>
      <c r="M817" s="140"/>
      <c r="N817" s="140"/>
      <c r="O817" s="140"/>
      <c r="P817" s="140"/>
      <c r="Q817" s="140"/>
      <c r="R817" s="141"/>
      <c r="S817" s="142"/>
      <c r="T817" s="142"/>
      <c r="U817" s="143"/>
      <c r="V817" s="143"/>
      <c r="W817" s="144"/>
      <c r="X817" s="145"/>
      <c r="Y817" s="146"/>
    </row>
    <row r="818" spans="1:25" x14ac:dyDescent="0.2">
      <c r="A818" s="135"/>
      <c r="F818" s="136"/>
      <c r="G818" s="137"/>
      <c r="H818" s="137"/>
      <c r="I818" s="138"/>
      <c r="J818" s="137"/>
      <c r="K818" s="139"/>
      <c r="L818" s="139"/>
      <c r="M818" s="140"/>
      <c r="N818" s="140"/>
      <c r="O818" s="140"/>
      <c r="P818" s="140"/>
      <c r="Q818" s="140"/>
      <c r="R818" s="141"/>
      <c r="S818" s="142"/>
      <c r="T818" s="142"/>
      <c r="U818" s="143"/>
      <c r="V818" s="143"/>
      <c r="W818" s="144"/>
      <c r="X818" s="145"/>
      <c r="Y818" s="146"/>
    </row>
    <row r="819" spans="1:25" x14ac:dyDescent="0.2">
      <c r="A819" s="135"/>
      <c r="F819" s="136"/>
      <c r="G819" s="137"/>
      <c r="H819" s="137"/>
      <c r="I819" s="138"/>
      <c r="J819" s="137"/>
      <c r="K819" s="139"/>
      <c r="L819" s="139"/>
      <c r="M819" s="140"/>
      <c r="N819" s="140"/>
      <c r="O819" s="140"/>
      <c r="P819" s="140"/>
      <c r="Q819" s="140"/>
      <c r="R819" s="141"/>
      <c r="S819" s="142"/>
      <c r="T819" s="142"/>
      <c r="U819" s="143"/>
      <c r="V819" s="143"/>
      <c r="W819" s="144"/>
      <c r="X819" s="145"/>
      <c r="Y819" s="146"/>
    </row>
    <row r="820" spans="1:25" x14ac:dyDescent="0.2">
      <c r="A820" s="135"/>
      <c r="F820" s="136"/>
      <c r="G820" s="137"/>
      <c r="H820" s="137"/>
      <c r="I820" s="138"/>
      <c r="J820" s="137"/>
      <c r="K820" s="139"/>
      <c r="L820" s="139"/>
      <c r="M820" s="140"/>
      <c r="N820" s="140"/>
      <c r="O820" s="140"/>
      <c r="P820" s="140"/>
      <c r="Q820" s="140"/>
      <c r="R820" s="141"/>
      <c r="S820" s="142"/>
      <c r="T820" s="142"/>
      <c r="U820" s="143"/>
      <c r="V820" s="143"/>
      <c r="W820" s="144"/>
      <c r="X820" s="145"/>
      <c r="Y820" s="146"/>
    </row>
    <row r="821" spans="1:25" x14ac:dyDescent="0.2">
      <c r="A821" s="135"/>
      <c r="F821" s="136"/>
      <c r="G821" s="137"/>
      <c r="H821" s="137"/>
      <c r="I821" s="138"/>
      <c r="J821" s="137"/>
      <c r="K821" s="139"/>
      <c r="L821" s="139"/>
      <c r="M821" s="140"/>
      <c r="N821" s="140"/>
      <c r="O821" s="140"/>
      <c r="P821" s="140"/>
      <c r="Q821" s="140"/>
      <c r="R821" s="141"/>
      <c r="S821" s="142"/>
      <c r="T821" s="142"/>
      <c r="U821" s="143"/>
      <c r="V821" s="143"/>
      <c r="W821" s="144"/>
      <c r="X821" s="145"/>
      <c r="Y821" s="146"/>
    </row>
    <row r="822" spans="1:25" x14ac:dyDescent="0.2">
      <c r="A822" s="135"/>
      <c r="F822" s="136"/>
      <c r="G822" s="137"/>
      <c r="H822" s="137"/>
      <c r="I822" s="138"/>
      <c r="J822" s="137"/>
      <c r="K822" s="139"/>
      <c r="L822" s="139"/>
      <c r="M822" s="140"/>
      <c r="N822" s="140"/>
      <c r="O822" s="140"/>
      <c r="P822" s="140"/>
      <c r="Q822" s="140"/>
      <c r="R822" s="141"/>
      <c r="S822" s="142"/>
      <c r="T822" s="142"/>
      <c r="U822" s="143"/>
      <c r="V822" s="143"/>
      <c r="W822" s="144"/>
      <c r="X822" s="145"/>
      <c r="Y822" s="146"/>
    </row>
    <row r="823" spans="1:25" x14ac:dyDescent="0.2">
      <c r="A823" s="135"/>
      <c r="F823" s="136"/>
      <c r="G823" s="137"/>
      <c r="H823" s="137"/>
      <c r="I823" s="138"/>
      <c r="J823" s="137"/>
      <c r="K823" s="139"/>
      <c r="L823" s="139"/>
      <c r="M823" s="140"/>
      <c r="N823" s="140"/>
      <c r="O823" s="140"/>
      <c r="P823" s="140"/>
      <c r="Q823" s="140"/>
      <c r="R823" s="141"/>
      <c r="S823" s="142"/>
      <c r="T823" s="142"/>
      <c r="U823" s="143"/>
      <c r="V823" s="143"/>
      <c r="W823" s="144"/>
      <c r="X823" s="145"/>
      <c r="Y823" s="146"/>
    </row>
    <row r="824" spans="1:25" x14ac:dyDescent="0.2">
      <c r="A824" s="135"/>
      <c r="F824" s="136"/>
      <c r="G824" s="137"/>
      <c r="H824" s="137"/>
      <c r="I824" s="138"/>
      <c r="J824" s="137"/>
      <c r="K824" s="139"/>
      <c r="L824" s="139"/>
      <c r="M824" s="140"/>
      <c r="N824" s="140"/>
      <c r="O824" s="140"/>
      <c r="P824" s="140"/>
      <c r="Q824" s="140"/>
      <c r="R824" s="141"/>
      <c r="S824" s="142"/>
      <c r="T824" s="142"/>
      <c r="U824" s="143"/>
      <c r="V824" s="143"/>
      <c r="W824" s="144"/>
      <c r="X824" s="145"/>
      <c r="Y824" s="146"/>
    </row>
    <row r="825" spans="1:25" x14ac:dyDescent="0.2">
      <c r="A825" s="135"/>
      <c r="F825" s="136"/>
      <c r="G825" s="137"/>
      <c r="H825" s="137"/>
      <c r="I825" s="138"/>
      <c r="J825" s="137"/>
      <c r="K825" s="139"/>
      <c r="L825" s="139"/>
      <c r="M825" s="140"/>
      <c r="N825" s="140"/>
      <c r="O825" s="140"/>
      <c r="P825" s="140"/>
      <c r="Q825" s="140"/>
      <c r="R825" s="141"/>
      <c r="S825" s="142"/>
      <c r="T825" s="142"/>
      <c r="U825" s="143"/>
      <c r="V825" s="143"/>
      <c r="W825" s="144"/>
      <c r="X825" s="145"/>
      <c r="Y825" s="146"/>
    </row>
    <row r="826" spans="1:25" x14ac:dyDescent="0.2">
      <c r="A826" s="135"/>
      <c r="F826" s="136"/>
      <c r="G826" s="137"/>
      <c r="H826" s="137"/>
      <c r="I826" s="138"/>
      <c r="J826" s="137"/>
      <c r="K826" s="139"/>
      <c r="L826" s="139"/>
      <c r="M826" s="140"/>
      <c r="N826" s="140"/>
      <c r="O826" s="140"/>
      <c r="P826" s="140"/>
      <c r="Q826" s="140"/>
      <c r="R826" s="141"/>
      <c r="S826" s="142"/>
      <c r="T826" s="142"/>
      <c r="U826" s="143"/>
      <c r="V826" s="143"/>
      <c r="W826" s="144"/>
      <c r="X826" s="145"/>
      <c r="Y826" s="146"/>
    </row>
    <row r="827" spans="1:25" x14ac:dyDescent="0.2">
      <c r="A827" s="135"/>
      <c r="F827" s="136"/>
      <c r="G827" s="137"/>
      <c r="H827" s="137"/>
      <c r="I827" s="138"/>
      <c r="J827" s="137"/>
      <c r="K827" s="139"/>
      <c r="L827" s="139"/>
      <c r="M827" s="140"/>
      <c r="N827" s="140"/>
      <c r="O827" s="140"/>
      <c r="P827" s="140"/>
      <c r="Q827" s="140"/>
      <c r="R827" s="141"/>
      <c r="S827" s="142"/>
      <c r="T827" s="142"/>
      <c r="U827" s="143"/>
      <c r="V827" s="143"/>
      <c r="W827" s="144"/>
      <c r="X827" s="145"/>
      <c r="Y827" s="146"/>
    </row>
    <row r="828" spans="1:25" x14ac:dyDescent="0.2">
      <c r="A828" s="135"/>
      <c r="F828" s="136"/>
      <c r="G828" s="137"/>
      <c r="H828" s="137"/>
      <c r="I828" s="138"/>
      <c r="J828" s="137"/>
      <c r="K828" s="139"/>
      <c r="L828" s="139"/>
      <c r="M828" s="140"/>
      <c r="N828" s="140"/>
      <c r="O828" s="140"/>
      <c r="P828" s="140"/>
      <c r="Q828" s="140"/>
      <c r="R828" s="141"/>
      <c r="S828" s="142"/>
      <c r="T828" s="142"/>
      <c r="U828" s="143"/>
      <c r="V828" s="143"/>
      <c r="W828" s="144"/>
      <c r="X828" s="145"/>
      <c r="Y828" s="146"/>
    </row>
    <row r="829" spans="1:25" x14ac:dyDescent="0.2">
      <c r="A829" s="135"/>
      <c r="F829" s="136"/>
      <c r="G829" s="137"/>
      <c r="H829" s="137"/>
      <c r="I829" s="138"/>
      <c r="J829" s="137"/>
      <c r="K829" s="139"/>
      <c r="L829" s="139"/>
      <c r="M829" s="140"/>
      <c r="N829" s="140"/>
      <c r="O829" s="140"/>
      <c r="P829" s="140"/>
      <c r="Q829" s="140"/>
      <c r="R829" s="141"/>
      <c r="S829" s="142"/>
      <c r="T829" s="142"/>
      <c r="U829" s="143"/>
      <c r="V829" s="143"/>
      <c r="W829" s="144"/>
      <c r="X829" s="145"/>
      <c r="Y829" s="146"/>
    </row>
    <row r="830" spans="1:25" x14ac:dyDescent="0.2">
      <c r="A830" s="135"/>
      <c r="F830" s="136"/>
      <c r="G830" s="137"/>
      <c r="H830" s="137"/>
      <c r="I830" s="138"/>
      <c r="J830" s="137"/>
      <c r="K830" s="139"/>
      <c r="L830" s="139"/>
      <c r="M830" s="140"/>
      <c r="N830" s="140"/>
      <c r="O830" s="140"/>
      <c r="P830" s="140"/>
      <c r="Q830" s="140"/>
      <c r="R830" s="141"/>
      <c r="S830" s="142"/>
      <c r="T830" s="142"/>
      <c r="U830" s="143"/>
      <c r="V830" s="143"/>
      <c r="W830" s="144"/>
      <c r="X830" s="145"/>
      <c r="Y830" s="146"/>
    </row>
    <row r="831" spans="1:25" x14ac:dyDescent="0.2">
      <c r="A831" s="135"/>
      <c r="F831" s="136"/>
      <c r="G831" s="137"/>
      <c r="H831" s="137"/>
      <c r="I831" s="138"/>
      <c r="J831" s="137"/>
      <c r="K831" s="139"/>
      <c r="L831" s="139"/>
      <c r="M831" s="140"/>
      <c r="N831" s="140"/>
      <c r="O831" s="140"/>
      <c r="P831" s="140"/>
      <c r="Q831" s="140"/>
      <c r="R831" s="141"/>
      <c r="S831" s="142"/>
      <c r="T831" s="142"/>
      <c r="U831" s="143"/>
      <c r="V831" s="143"/>
      <c r="W831" s="144"/>
      <c r="X831" s="145"/>
      <c r="Y831" s="146"/>
    </row>
    <row r="832" spans="1:25" x14ac:dyDescent="0.2">
      <c r="A832" s="135"/>
      <c r="F832" s="136"/>
      <c r="G832" s="137"/>
      <c r="H832" s="137"/>
      <c r="I832" s="138"/>
      <c r="J832" s="137"/>
      <c r="K832" s="139"/>
      <c r="L832" s="139"/>
      <c r="M832" s="140"/>
      <c r="N832" s="140"/>
      <c r="O832" s="140"/>
      <c r="P832" s="140"/>
      <c r="Q832" s="140"/>
      <c r="R832" s="141"/>
      <c r="S832" s="142"/>
      <c r="T832" s="142"/>
      <c r="U832" s="143"/>
      <c r="V832" s="143"/>
      <c r="W832" s="144"/>
      <c r="X832" s="145"/>
      <c r="Y832" s="146"/>
    </row>
    <row r="833" spans="1:25" x14ac:dyDescent="0.2">
      <c r="A833" s="135"/>
      <c r="F833" s="136"/>
      <c r="G833" s="137"/>
      <c r="H833" s="137"/>
      <c r="I833" s="138"/>
      <c r="J833" s="137"/>
      <c r="K833" s="139"/>
      <c r="L833" s="139"/>
      <c r="M833" s="140"/>
      <c r="N833" s="140"/>
      <c r="O833" s="140"/>
      <c r="P833" s="140"/>
      <c r="Q833" s="140"/>
      <c r="R833" s="141"/>
      <c r="S833" s="142"/>
      <c r="T833" s="142"/>
      <c r="U833" s="143"/>
      <c r="V833" s="143"/>
      <c r="W833" s="144"/>
      <c r="X833" s="145"/>
      <c r="Y833" s="146"/>
    </row>
    <row r="834" spans="1:25" x14ac:dyDescent="0.2">
      <c r="A834" s="135"/>
      <c r="F834" s="136"/>
      <c r="G834" s="137"/>
      <c r="H834" s="137"/>
      <c r="I834" s="138"/>
      <c r="J834" s="137"/>
      <c r="K834" s="139"/>
      <c r="L834" s="139"/>
      <c r="M834" s="140"/>
      <c r="N834" s="140"/>
      <c r="O834" s="140"/>
      <c r="P834" s="140"/>
      <c r="Q834" s="140"/>
      <c r="R834" s="141"/>
      <c r="S834" s="142"/>
      <c r="T834" s="142"/>
      <c r="U834" s="143"/>
      <c r="V834" s="143"/>
      <c r="W834" s="144"/>
      <c r="X834" s="145"/>
      <c r="Y834" s="146"/>
    </row>
    <row r="835" spans="1:25" x14ac:dyDescent="0.2">
      <c r="A835" s="135"/>
      <c r="F835" s="136"/>
      <c r="G835" s="137"/>
      <c r="H835" s="137"/>
      <c r="I835" s="138"/>
      <c r="J835" s="137"/>
      <c r="K835" s="139"/>
      <c r="L835" s="139"/>
      <c r="M835" s="140"/>
      <c r="N835" s="140"/>
      <c r="O835" s="140"/>
      <c r="P835" s="140"/>
      <c r="Q835" s="140"/>
      <c r="R835" s="141"/>
      <c r="S835" s="142"/>
      <c r="T835" s="142"/>
      <c r="U835" s="143"/>
      <c r="V835" s="143"/>
      <c r="W835" s="144"/>
      <c r="X835" s="145"/>
      <c r="Y835" s="146"/>
    </row>
    <row r="836" spans="1:25" x14ac:dyDescent="0.2">
      <c r="A836" s="135"/>
      <c r="F836" s="136"/>
      <c r="G836" s="137"/>
      <c r="H836" s="137"/>
      <c r="I836" s="138"/>
      <c r="J836" s="137"/>
      <c r="K836" s="139"/>
      <c r="L836" s="139"/>
      <c r="M836" s="140"/>
      <c r="N836" s="140"/>
      <c r="O836" s="140"/>
      <c r="P836" s="140"/>
      <c r="Q836" s="140"/>
      <c r="R836" s="141"/>
      <c r="S836" s="142"/>
      <c r="T836" s="142"/>
      <c r="U836" s="143"/>
      <c r="V836" s="143"/>
      <c r="W836" s="144"/>
      <c r="X836" s="145"/>
      <c r="Y836" s="146"/>
    </row>
    <row r="837" spans="1:25" x14ac:dyDescent="0.2">
      <c r="A837" s="135"/>
      <c r="F837" s="136"/>
      <c r="G837" s="137"/>
      <c r="H837" s="137"/>
      <c r="I837" s="138"/>
      <c r="J837" s="137"/>
      <c r="K837" s="139"/>
      <c r="L837" s="139"/>
      <c r="M837" s="140"/>
      <c r="N837" s="140"/>
      <c r="O837" s="140"/>
      <c r="P837" s="140"/>
      <c r="Q837" s="140"/>
      <c r="R837" s="141"/>
      <c r="S837" s="142"/>
      <c r="T837" s="142"/>
      <c r="U837" s="143"/>
      <c r="V837" s="143"/>
      <c r="W837" s="144"/>
      <c r="X837" s="145"/>
      <c r="Y837" s="146"/>
    </row>
    <row r="838" spans="1:25" x14ac:dyDescent="0.2">
      <c r="A838" s="135"/>
      <c r="F838" s="136"/>
      <c r="G838" s="137"/>
      <c r="H838" s="137"/>
      <c r="I838" s="138"/>
      <c r="J838" s="137"/>
      <c r="K838" s="139"/>
      <c r="L838" s="139"/>
      <c r="M838" s="140"/>
      <c r="N838" s="140"/>
      <c r="O838" s="140"/>
      <c r="P838" s="140"/>
      <c r="Q838" s="140"/>
      <c r="R838" s="141"/>
      <c r="S838" s="142"/>
      <c r="T838" s="142"/>
      <c r="U838" s="143"/>
      <c r="V838" s="143"/>
      <c r="W838" s="144"/>
      <c r="X838" s="145"/>
      <c r="Y838" s="146"/>
    </row>
    <row r="839" spans="1:25" x14ac:dyDescent="0.2">
      <c r="A839" s="135"/>
      <c r="F839" s="136"/>
      <c r="G839" s="137"/>
      <c r="H839" s="137"/>
      <c r="I839" s="138"/>
      <c r="J839" s="137"/>
      <c r="K839" s="139"/>
      <c r="L839" s="139"/>
      <c r="M839" s="140"/>
      <c r="N839" s="140"/>
      <c r="O839" s="140"/>
      <c r="P839" s="140"/>
      <c r="Q839" s="140"/>
      <c r="R839" s="141"/>
      <c r="S839" s="142"/>
      <c r="T839" s="142"/>
      <c r="U839" s="143"/>
      <c r="V839" s="143"/>
      <c r="W839" s="144"/>
      <c r="X839" s="145"/>
      <c r="Y839" s="146"/>
    </row>
    <row r="840" spans="1:25" x14ac:dyDescent="0.2">
      <c r="A840" s="135"/>
      <c r="F840" s="136"/>
      <c r="G840" s="137"/>
      <c r="H840" s="137"/>
      <c r="I840" s="138"/>
      <c r="J840" s="137"/>
      <c r="K840" s="139"/>
      <c r="L840" s="139"/>
      <c r="M840" s="140"/>
      <c r="N840" s="140"/>
      <c r="O840" s="140"/>
      <c r="P840" s="140"/>
      <c r="Q840" s="140"/>
      <c r="R840" s="141"/>
      <c r="S840" s="142"/>
      <c r="T840" s="142"/>
      <c r="U840" s="143"/>
      <c r="V840" s="143"/>
      <c r="W840" s="144"/>
      <c r="X840" s="145"/>
      <c r="Y840" s="146"/>
    </row>
    <row r="841" spans="1:25" x14ac:dyDescent="0.2">
      <c r="A841" s="135"/>
      <c r="F841" s="136"/>
      <c r="G841" s="137"/>
      <c r="H841" s="137"/>
      <c r="I841" s="138"/>
      <c r="J841" s="137"/>
      <c r="K841" s="139"/>
      <c r="L841" s="139"/>
      <c r="M841" s="140"/>
      <c r="N841" s="140"/>
      <c r="O841" s="140"/>
      <c r="P841" s="140"/>
      <c r="Q841" s="140"/>
      <c r="R841" s="141"/>
      <c r="S841" s="142"/>
      <c r="T841" s="142"/>
      <c r="U841" s="143"/>
      <c r="V841" s="143"/>
      <c r="W841" s="144"/>
      <c r="X841" s="145"/>
      <c r="Y841" s="146"/>
    </row>
    <row r="842" spans="1:25" x14ac:dyDescent="0.2">
      <c r="A842" s="135"/>
      <c r="F842" s="136"/>
      <c r="G842" s="137"/>
      <c r="H842" s="137"/>
      <c r="I842" s="138"/>
      <c r="J842" s="137"/>
      <c r="K842" s="139"/>
      <c r="L842" s="139"/>
      <c r="M842" s="140"/>
      <c r="N842" s="140"/>
      <c r="O842" s="140"/>
      <c r="P842" s="140"/>
      <c r="Q842" s="140"/>
      <c r="R842" s="141"/>
      <c r="S842" s="142"/>
      <c r="T842" s="142"/>
      <c r="U842" s="143"/>
      <c r="V842" s="143"/>
      <c r="W842" s="144"/>
      <c r="X842" s="145"/>
      <c r="Y842" s="146"/>
    </row>
    <row r="843" spans="1:25" x14ac:dyDescent="0.2">
      <c r="A843" s="135"/>
      <c r="F843" s="136"/>
      <c r="G843" s="137"/>
      <c r="H843" s="137"/>
      <c r="I843" s="138"/>
      <c r="J843" s="137"/>
      <c r="K843" s="139"/>
      <c r="L843" s="139"/>
      <c r="M843" s="140"/>
      <c r="N843" s="140"/>
      <c r="O843" s="140"/>
      <c r="P843" s="140"/>
      <c r="Q843" s="140"/>
      <c r="R843" s="141"/>
      <c r="S843" s="142"/>
      <c r="T843" s="142"/>
      <c r="U843" s="143"/>
      <c r="V843" s="143"/>
      <c r="W843" s="144"/>
      <c r="X843" s="145"/>
      <c r="Y843" s="146"/>
    </row>
    <row r="844" spans="1:25" x14ac:dyDescent="0.2">
      <c r="A844" s="135"/>
      <c r="F844" s="136"/>
      <c r="G844" s="137"/>
      <c r="H844" s="137"/>
      <c r="I844" s="138"/>
      <c r="J844" s="137"/>
      <c r="K844" s="139"/>
      <c r="L844" s="139"/>
      <c r="M844" s="140"/>
      <c r="N844" s="140"/>
      <c r="O844" s="140"/>
      <c r="P844" s="140"/>
      <c r="Q844" s="140"/>
      <c r="R844" s="141"/>
      <c r="S844" s="142"/>
      <c r="T844" s="142"/>
      <c r="U844" s="143"/>
      <c r="V844" s="143"/>
      <c r="W844" s="144"/>
      <c r="X844" s="145"/>
      <c r="Y844" s="146"/>
    </row>
    <row r="845" spans="1:25" x14ac:dyDescent="0.2">
      <c r="A845" s="135"/>
      <c r="F845" s="136"/>
      <c r="G845" s="137"/>
      <c r="H845" s="137"/>
      <c r="I845" s="138"/>
      <c r="J845" s="137"/>
      <c r="K845" s="139"/>
      <c r="L845" s="139"/>
      <c r="M845" s="140"/>
      <c r="N845" s="140"/>
      <c r="O845" s="140"/>
      <c r="P845" s="140"/>
      <c r="Q845" s="140"/>
      <c r="R845" s="141"/>
      <c r="S845" s="142"/>
      <c r="T845" s="142"/>
      <c r="U845" s="143"/>
      <c r="V845" s="143"/>
      <c r="W845" s="144"/>
      <c r="X845" s="145"/>
      <c r="Y845" s="146"/>
    </row>
    <row r="846" spans="1:25" x14ac:dyDescent="0.2">
      <c r="A846" s="135"/>
      <c r="F846" s="136"/>
      <c r="G846" s="137"/>
      <c r="H846" s="137"/>
      <c r="I846" s="138"/>
      <c r="J846" s="137"/>
      <c r="K846" s="139"/>
      <c r="L846" s="139"/>
      <c r="M846" s="140"/>
      <c r="N846" s="140"/>
      <c r="O846" s="140"/>
      <c r="P846" s="140"/>
      <c r="Q846" s="140"/>
      <c r="R846" s="141"/>
      <c r="S846" s="142"/>
      <c r="T846" s="142"/>
      <c r="U846" s="143"/>
      <c r="V846" s="143"/>
      <c r="W846" s="144"/>
      <c r="X846" s="145"/>
      <c r="Y846" s="146"/>
    </row>
    <row r="847" spans="1:25" x14ac:dyDescent="0.2">
      <c r="A847" s="135"/>
      <c r="F847" s="136"/>
      <c r="G847" s="137"/>
      <c r="H847" s="137"/>
      <c r="I847" s="138"/>
      <c r="J847" s="137"/>
      <c r="K847" s="139"/>
      <c r="L847" s="139"/>
      <c r="M847" s="140"/>
      <c r="N847" s="140"/>
      <c r="O847" s="140"/>
      <c r="P847" s="140"/>
      <c r="Q847" s="140"/>
      <c r="R847" s="141"/>
      <c r="S847" s="142"/>
      <c r="T847" s="142"/>
      <c r="U847" s="143"/>
      <c r="V847" s="143"/>
      <c r="W847" s="144"/>
      <c r="X847" s="145"/>
      <c r="Y847" s="146"/>
    </row>
    <row r="848" spans="1:25" x14ac:dyDescent="0.2">
      <c r="A848" s="135"/>
      <c r="F848" s="136"/>
      <c r="G848" s="137"/>
      <c r="H848" s="137"/>
      <c r="I848" s="138"/>
      <c r="J848" s="137"/>
      <c r="K848" s="139"/>
      <c r="L848" s="139"/>
      <c r="M848" s="140"/>
      <c r="N848" s="140"/>
      <c r="O848" s="140"/>
      <c r="P848" s="140"/>
      <c r="Q848" s="140"/>
      <c r="R848" s="141"/>
      <c r="S848" s="142"/>
      <c r="T848" s="142"/>
      <c r="U848" s="143"/>
      <c r="V848" s="143"/>
      <c r="W848" s="144"/>
      <c r="X848" s="145"/>
      <c r="Y848" s="146"/>
    </row>
    <row r="849" spans="1:25" x14ac:dyDescent="0.2">
      <c r="A849" s="135"/>
      <c r="F849" s="136"/>
      <c r="G849" s="137"/>
      <c r="H849" s="137"/>
      <c r="I849" s="138"/>
      <c r="J849" s="137"/>
      <c r="K849" s="139"/>
      <c r="L849" s="139"/>
      <c r="M849" s="140"/>
      <c r="N849" s="140"/>
      <c r="O849" s="140"/>
      <c r="P849" s="140"/>
      <c r="Q849" s="140"/>
      <c r="R849" s="141"/>
      <c r="S849" s="142"/>
      <c r="T849" s="142"/>
      <c r="U849" s="143"/>
      <c r="V849" s="143"/>
      <c r="W849" s="144"/>
      <c r="X849" s="145"/>
      <c r="Y849" s="146"/>
    </row>
    <row r="850" spans="1:25" x14ac:dyDescent="0.2">
      <c r="A850" s="135"/>
      <c r="F850" s="136"/>
      <c r="G850" s="137"/>
      <c r="H850" s="137"/>
      <c r="I850" s="138"/>
      <c r="J850" s="137"/>
      <c r="K850" s="139"/>
      <c r="L850" s="139"/>
      <c r="M850" s="140"/>
      <c r="N850" s="140"/>
      <c r="O850" s="140"/>
      <c r="P850" s="140"/>
      <c r="Q850" s="140"/>
      <c r="R850" s="141"/>
      <c r="S850" s="142"/>
      <c r="T850" s="142"/>
      <c r="U850" s="143"/>
      <c r="V850" s="143"/>
      <c r="W850" s="144"/>
      <c r="X850" s="145"/>
      <c r="Y850" s="146"/>
    </row>
    <row r="851" spans="1:25" x14ac:dyDescent="0.2">
      <c r="A851" s="135"/>
      <c r="F851" s="136"/>
      <c r="G851" s="137"/>
      <c r="H851" s="137"/>
      <c r="I851" s="138"/>
      <c r="J851" s="137"/>
      <c r="K851" s="139"/>
      <c r="L851" s="139"/>
      <c r="M851" s="140"/>
      <c r="N851" s="140"/>
      <c r="O851" s="140"/>
      <c r="P851" s="140"/>
      <c r="Q851" s="140"/>
      <c r="R851" s="141"/>
      <c r="S851" s="142"/>
      <c r="T851" s="142"/>
      <c r="U851" s="143"/>
      <c r="V851" s="143"/>
      <c r="W851" s="144"/>
      <c r="X851" s="145"/>
      <c r="Y851" s="146"/>
    </row>
    <row r="852" spans="1:25" x14ac:dyDescent="0.2">
      <c r="A852" s="135"/>
      <c r="F852" s="136"/>
      <c r="G852" s="137"/>
      <c r="H852" s="137"/>
      <c r="I852" s="138"/>
      <c r="J852" s="137"/>
      <c r="K852" s="139"/>
      <c r="L852" s="139"/>
      <c r="M852" s="140"/>
      <c r="N852" s="140"/>
      <c r="O852" s="140"/>
      <c r="P852" s="140"/>
      <c r="Q852" s="140"/>
      <c r="R852" s="141"/>
      <c r="S852" s="142"/>
      <c r="T852" s="142"/>
      <c r="U852" s="143"/>
      <c r="V852" s="143"/>
      <c r="W852" s="144"/>
      <c r="X852" s="145"/>
      <c r="Y852" s="146"/>
    </row>
    <row r="853" spans="1:25" x14ac:dyDescent="0.2">
      <c r="A853" s="135"/>
      <c r="F853" s="136"/>
      <c r="G853" s="137"/>
      <c r="H853" s="137"/>
      <c r="I853" s="138"/>
      <c r="J853" s="137"/>
      <c r="K853" s="139"/>
      <c r="L853" s="139"/>
      <c r="M853" s="140"/>
      <c r="N853" s="140"/>
      <c r="O853" s="140"/>
      <c r="P853" s="140"/>
      <c r="Q853" s="140"/>
      <c r="R853" s="141"/>
      <c r="S853" s="142"/>
      <c r="T853" s="142"/>
      <c r="U853" s="143"/>
      <c r="V853" s="143"/>
      <c r="W853" s="144"/>
      <c r="X853" s="145"/>
      <c r="Y853" s="146"/>
    </row>
    <row r="854" spans="1:25" x14ac:dyDescent="0.2">
      <c r="A854" s="135"/>
      <c r="F854" s="136"/>
      <c r="G854" s="137"/>
      <c r="H854" s="137"/>
      <c r="I854" s="138"/>
      <c r="J854" s="137"/>
      <c r="K854" s="139"/>
      <c r="L854" s="139"/>
      <c r="M854" s="140"/>
      <c r="N854" s="140"/>
      <c r="O854" s="140"/>
      <c r="P854" s="140"/>
      <c r="Q854" s="140"/>
      <c r="R854" s="141"/>
      <c r="S854" s="142"/>
      <c r="T854" s="142"/>
      <c r="U854" s="143"/>
      <c r="V854" s="143"/>
      <c r="W854" s="144"/>
      <c r="X854" s="145"/>
      <c r="Y854" s="146"/>
    </row>
    <row r="855" spans="1:25" x14ac:dyDescent="0.2">
      <c r="A855" s="135"/>
      <c r="F855" s="136"/>
      <c r="G855" s="137"/>
      <c r="H855" s="137"/>
      <c r="I855" s="138"/>
      <c r="J855" s="137"/>
      <c r="K855" s="139"/>
      <c r="L855" s="139"/>
      <c r="M855" s="140"/>
      <c r="N855" s="140"/>
      <c r="O855" s="140"/>
      <c r="P855" s="140"/>
      <c r="Q855" s="140"/>
      <c r="R855" s="141"/>
      <c r="S855" s="142"/>
      <c r="T855" s="142"/>
      <c r="U855" s="143"/>
      <c r="V855" s="143"/>
      <c r="W855" s="144"/>
      <c r="X855" s="145"/>
      <c r="Y855" s="146"/>
    </row>
    <row r="856" spans="1:25" x14ac:dyDescent="0.2">
      <c r="A856" s="135"/>
      <c r="F856" s="136"/>
      <c r="G856" s="137"/>
      <c r="H856" s="137"/>
      <c r="I856" s="138"/>
      <c r="J856" s="137"/>
      <c r="K856" s="139"/>
      <c r="L856" s="139"/>
      <c r="M856" s="140"/>
      <c r="N856" s="140"/>
      <c r="O856" s="140"/>
      <c r="P856" s="140"/>
      <c r="Q856" s="140"/>
      <c r="R856" s="141"/>
      <c r="S856" s="142"/>
      <c r="T856" s="142"/>
      <c r="U856" s="143"/>
      <c r="V856" s="143"/>
      <c r="W856" s="144"/>
      <c r="X856" s="145"/>
      <c r="Y856" s="146"/>
    </row>
    <row r="857" spans="1:25" x14ac:dyDescent="0.2">
      <c r="A857" s="135"/>
      <c r="F857" s="136"/>
      <c r="G857" s="137"/>
      <c r="H857" s="137"/>
      <c r="I857" s="138"/>
      <c r="J857" s="137"/>
      <c r="K857" s="139"/>
      <c r="L857" s="139"/>
      <c r="M857" s="140"/>
      <c r="N857" s="140"/>
      <c r="O857" s="140"/>
      <c r="P857" s="140"/>
      <c r="Q857" s="140"/>
      <c r="R857" s="141"/>
      <c r="S857" s="142"/>
      <c r="T857" s="142"/>
      <c r="U857" s="143"/>
      <c r="V857" s="143"/>
      <c r="W857" s="144"/>
      <c r="X857" s="145"/>
      <c r="Y857" s="146"/>
    </row>
    <row r="858" spans="1:25" x14ac:dyDescent="0.2">
      <c r="A858" s="135"/>
      <c r="F858" s="136"/>
      <c r="G858" s="137"/>
      <c r="H858" s="137"/>
      <c r="I858" s="138"/>
      <c r="J858" s="137"/>
      <c r="K858" s="139"/>
      <c r="L858" s="139"/>
      <c r="M858" s="140"/>
      <c r="N858" s="140"/>
      <c r="O858" s="140"/>
      <c r="P858" s="140"/>
      <c r="Q858" s="140"/>
      <c r="R858" s="141"/>
      <c r="S858" s="142"/>
      <c r="T858" s="142"/>
      <c r="U858" s="143"/>
      <c r="V858" s="143"/>
      <c r="W858" s="144"/>
      <c r="X858" s="145"/>
      <c r="Y858" s="146"/>
    </row>
    <row r="859" spans="1:25" x14ac:dyDescent="0.2">
      <c r="A859" s="135"/>
      <c r="F859" s="136"/>
      <c r="G859" s="137"/>
      <c r="H859" s="137"/>
      <c r="I859" s="138"/>
      <c r="J859" s="137"/>
      <c r="K859" s="139"/>
      <c r="L859" s="139"/>
      <c r="M859" s="140"/>
      <c r="N859" s="140"/>
      <c r="O859" s="140"/>
      <c r="P859" s="140"/>
      <c r="Q859" s="140"/>
      <c r="R859" s="141"/>
      <c r="S859" s="142"/>
      <c r="T859" s="142"/>
      <c r="U859" s="143"/>
      <c r="V859" s="143"/>
      <c r="W859" s="144"/>
      <c r="X859" s="145"/>
      <c r="Y859" s="146"/>
    </row>
    <row r="860" spans="1:25" x14ac:dyDescent="0.2">
      <c r="A860" s="135"/>
      <c r="F860" s="136"/>
      <c r="G860" s="137"/>
      <c r="H860" s="137"/>
      <c r="I860" s="138"/>
      <c r="J860" s="137"/>
      <c r="K860" s="139"/>
      <c r="L860" s="139"/>
      <c r="M860" s="140"/>
      <c r="N860" s="140"/>
      <c r="O860" s="140"/>
      <c r="P860" s="140"/>
      <c r="Q860" s="140"/>
      <c r="R860" s="141"/>
      <c r="S860" s="142"/>
      <c r="T860" s="142"/>
      <c r="U860" s="143"/>
      <c r="V860" s="143"/>
      <c r="W860" s="144"/>
      <c r="X860" s="145"/>
      <c r="Y860" s="146"/>
    </row>
    <row r="861" spans="1:25" x14ac:dyDescent="0.2">
      <c r="A861" s="135"/>
      <c r="F861" s="136"/>
      <c r="G861" s="137"/>
      <c r="H861" s="137"/>
      <c r="I861" s="138"/>
      <c r="J861" s="137"/>
      <c r="K861" s="139"/>
      <c r="L861" s="139"/>
      <c r="M861" s="140"/>
      <c r="N861" s="140"/>
      <c r="O861" s="140"/>
      <c r="P861" s="140"/>
      <c r="Q861" s="140"/>
      <c r="R861" s="141"/>
      <c r="S861" s="142"/>
      <c r="T861" s="142"/>
      <c r="U861" s="143"/>
      <c r="V861" s="143"/>
      <c r="W861" s="144"/>
      <c r="X861" s="145"/>
      <c r="Y861" s="146"/>
    </row>
    <row r="862" spans="1:25" x14ac:dyDescent="0.2">
      <c r="A862" s="135"/>
      <c r="F862" s="136"/>
      <c r="G862" s="137"/>
      <c r="H862" s="137"/>
      <c r="I862" s="138"/>
      <c r="J862" s="137"/>
      <c r="K862" s="139"/>
      <c r="L862" s="139"/>
      <c r="M862" s="140"/>
      <c r="N862" s="140"/>
      <c r="O862" s="140"/>
      <c r="P862" s="140"/>
      <c r="Q862" s="140"/>
      <c r="R862" s="141"/>
      <c r="S862" s="142"/>
      <c r="T862" s="142"/>
      <c r="U862" s="143"/>
      <c r="V862" s="143"/>
      <c r="W862" s="144"/>
      <c r="X862" s="145"/>
      <c r="Y862" s="146"/>
    </row>
    <row r="863" spans="1:25" x14ac:dyDescent="0.2">
      <c r="A863" s="135"/>
      <c r="F863" s="136"/>
      <c r="G863" s="137"/>
      <c r="H863" s="137"/>
      <c r="I863" s="138"/>
      <c r="J863" s="137"/>
      <c r="K863" s="139"/>
      <c r="L863" s="139"/>
      <c r="M863" s="140"/>
      <c r="N863" s="140"/>
      <c r="O863" s="140"/>
      <c r="P863" s="140"/>
      <c r="Q863" s="140"/>
      <c r="R863" s="141"/>
      <c r="S863" s="142"/>
      <c r="T863" s="142"/>
      <c r="U863" s="143"/>
      <c r="V863" s="143"/>
      <c r="W863" s="144"/>
      <c r="X863" s="145"/>
      <c r="Y863" s="146"/>
    </row>
    <row r="864" spans="1:25" x14ac:dyDescent="0.2">
      <c r="A864" s="135"/>
      <c r="F864" s="136"/>
      <c r="G864" s="137"/>
      <c r="H864" s="137"/>
      <c r="I864" s="138"/>
      <c r="J864" s="137"/>
      <c r="K864" s="139"/>
      <c r="L864" s="139"/>
      <c r="M864" s="140"/>
      <c r="N864" s="140"/>
      <c r="O864" s="140"/>
      <c r="P864" s="140"/>
      <c r="Q864" s="140"/>
      <c r="R864" s="141"/>
      <c r="S864" s="142"/>
      <c r="T864" s="142"/>
      <c r="U864" s="143"/>
      <c r="V864" s="143"/>
      <c r="W864" s="144"/>
      <c r="X864" s="145"/>
      <c r="Y864" s="146"/>
    </row>
    <row r="865" spans="1:25" x14ac:dyDescent="0.2">
      <c r="A865" s="135"/>
      <c r="F865" s="136"/>
      <c r="G865" s="137"/>
      <c r="H865" s="137"/>
      <c r="I865" s="138"/>
      <c r="J865" s="137"/>
      <c r="K865" s="139"/>
      <c r="L865" s="139"/>
      <c r="M865" s="140"/>
      <c r="N865" s="140"/>
      <c r="O865" s="140"/>
      <c r="P865" s="140"/>
      <c r="Q865" s="140"/>
      <c r="R865" s="141"/>
      <c r="S865" s="142"/>
      <c r="T865" s="142"/>
      <c r="U865" s="143"/>
      <c r="V865" s="143"/>
      <c r="W865" s="144"/>
      <c r="X865" s="145"/>
      <c r="Y865" s="146"/>
    </row>
    <row r="866" spans="1:25" x14ac:dyDescent="0.2">
      <c r="A866" s="135"/>
      <c r="F866" s="136"/>
      <c r="G866" s="137"/>
      <c r="H866" s="137"/>
      <c r="I866" s="138"/>
      <c r="J866" s="137"/>
      <c r="K866" s="139"/>
      <c r="L866" s="139"/>
      <c r="M866" s="140"/>
      <c r="N866" s="140"/>
      <c r="O866" s="140"/>
      <c r="P866" s="140"/>
      <c r="Q866" s="140"/>
      <c r="R866" s="141"/>
      <c r="S866" s="142"/>
      <c r="T866" s="142"/>
      <c r="U866" s="143"/>
      <c r="V866" s="143"/>
      <c r="W866" s="144"/>
      <c r="X866" s="145"/>
      <c r="Y866" s="146"/>
    </row>
    <row r="867" spans="1:25" x14ac:dyDescent="0.2">
      <c r="A867" s="135"/>
      <c r="F867" s="136"/>
      <c r="G867" s="137"/>
      <c r="H867" s="137"/>
      <c r="I867" s="138"/>
      <c r="J867" s="137"/>
      <c r="K867" s="139"/>
      <c r="L867" s="139"/>
      <c r="M867" s="140"/>
      <c r="N867" s="140"/>
      <c r="O867" s="140"/>
      <c r="P867" s="140"/>
      <c r="Q867" s="140"/>
      <c r="R867" s="141"/>
      <c r="S867" s="142"/>
      <c r="T867" s="142"/>
      <c r="U867" s="143"/>
      <c r="V867" s="143"/>
      <c r="W867" s="144"/>
      <c r="X867" s="145"/>
      <c r="Y867" s="146"/>
    </row>
    <row r="868" spans="1:25" x14ac:dyDescent="0.2">
      <c r="A868" s="135"/>
      <c r="F868" s="136"/>
      <c r="G868" s="137"/>
      <c r="H868" s="137"/>
      <c r="I868" s="138"/>
      <c r="J868" s="137"/>
      <c r="K868" s="139"/>
      <c r="L868" s="139"/>
      <c r="M868" s="140"/>
      <c r="N868" s="140"/>
      <c r="O868" s="140"/>
      <c r="P868" s="140"/>
      <c r="Q868" s="140"/>
      <c r="R868" s="141"/>
      <c r="S868" s="142"/>
      <c r="T868" s="142"/>
      <c r="U868" s="143"/>
      <c r="V868" s="143"/>
      <c r="W868" s="144"/>
      <c r="X868" s="145"/>
      <c r="Y868" s="146"/>
    </row>
    <row r="869" spans="1:25" x14ac:dyDescent="0.2">
      <c r="A869" s="135"/>
      <c r="F869" s="136"/>
      <c r="G869" s="137"/>
      <c r="H869" s="137"/>
      <c r="I869" s="138"/>
      <c r="J869" s="137"/>
      <c r="K869" s="139"/>
      <c r="L869" s="139"/>
      <c r="M869" s="140"/>
      <c r="N869" s="140"/>
      <c r="O869" s="140"/>
      <c r="P869" s="140"/>
      <c r="Q869" s="140"/>
      <c r="R869" s="141"/>
      <c r="S869" s="142"/>
      <c r="T869" s="142"/>
      <c r="U869" s="143"/>
      <c r="V869" s="143"/>
      <c r="W869" s="144"/>
      <c r="X869" s="145"/>
      <c r="Y869" s="146"/>
    </row>
    <row r="870" spans="1:25" x14ac:dyDescent="0.2">
      <c r="A870" s="135"/>
      <c r="F870" s="136"/>
      <c r="G870" s="137"/>
      <c r="H870" s="137"/>
      <c r="I870" s="138"/>
      <c r="J870" s="137"/>
      <c r="K870" s="139"/>
      <c r="L870" s="139"/>
      <c r="M870" s="140"/>
      <c r="N870" s="140"/>
      <c r="O870" s="140"/>
      <c r="P870" s="140"/>
      <c r="Q870" s="140"/>
      <c r="R870" s="141"/>
      <c r="S870" s="142"/>
      <c r="T870" s="142"/>
      <c r="U870" s="143"/>
      <c r="V870" s="143"/>
      <c r="W870" s="144"/>
      <c r="X870" s="145"/>
      <c r="Y870" s="146"/>
    </row>
    <row r="871" spans="1:25" x14ac:dyDescent="0.2">
      <c r="A871" s="135"/>
      <c r="F871" s="136"/>
      <c r="G871" s="137"/>
      <c r="H871" s="137"/>
      <c r="I871" s="138"/>
      <c r="J871" s="137"/>
      <c r="K871" s="139"/>
      <c r="L871" s="139"/>
      <c r="M871" s="140"/>
      <c r="N871" s="140"/>
      <c r="O871" s="140"/>
      <c r="P871" s="140"/>
      <c r="Q871" s="140"/>
      <c r="R871" s="141"/>
      <c r="S871" s="142"/>
      <c r="T871" s="142"/>
      <c r="U871" s="143"/>
      <c r="V871" s="143"/>
      <c r="W871" s="144"/>
      <c r="X871" s="145"/>
      <c r="Y871" s="146"/>
    </row>
    <row r="872" spans="1:25" x14ac:dyDescent="0.2">
      <c r="A872" s="135"/>
      <c r="F872" s="136"/>
      <c r="G872" s="137"/>
      <c r="H872" s="137"/>
      <c r="I872" s="138"/>
      <c r="J872" s="137"/>
      <c r="K872" s="139"/>
      <c r="L872" s="139"/>
      <c r="M872" s="140"/>
      <c r="N872" s="140"/>
      <c r="O872" s="140"/>
      <c r="P872" s="140"/>
      <c r="Q872" s="140"/>
      <c r="R872" s="141"/>
      <c r="S872" s="142"/>
      <c r="T872" s="142"/>
      <c r="U872" s="143"/>
      <c r="V872" s="143"/>
      <c r="W872" s="144"/>
      <c r="X872" s="145"/>
      <c r="Y872" s="146"/>
    </row>
    <row r="873" spans="1:25" x14ac:dyDescent="0.2">
      <c r="A873" s="135"/>
      <c r="F873" s="136"/>
      <c r="G873" s="137"/>
      <c r="H873" s="137"/>
      <c r="I873" s="138"/>
      <c r="J873" s="137"/>
      <c r="K873" s="139"/>
      <c r="L873" s="139"/>
      <c r="M873" s="140"/>
      <c r="N873" s="140"/>
      <c r="O873" s="140"/>
      <c r="P873" s="140"/>
      <c r="Q873" s="140"/>
      <c r="R873" s="141"/>
      <c r="S873" s="142"/>
      <c r="T873" s="142"/>
      <c r="U873" s="143"/>
      <c r="V873" s="143"/>
      <c r="W873" s="144"/>
      <c r="X873" s="145"/>
      <c r="Y873" s="146"/>
    </row>
    <row r="874" spans="1:25" x14ac:dyDescent="0.2">
      <c r="A874" s="135"/>
      <c r="F874" s="136"/>
      <c r="G874" s="137"/>
      <c r="H874" s="137"/>
      <c r="I874" s="138"/>
      <c r="J874" s="137"/>
      <c r="K874" s="139"/>
      <c r="L874" s="139"/>
      <c r="M874" s="140"/>
      <c r="N874" s="140"/>
      <c r="O874" s="140"/>
      <c r="P874" s="140"/>
      <c r="Q874" s="140"/>
      <c r="R874" s="141"/>
      <c r="S874" s="142"/>
      <c r="T874" s="142"/>
      <c r="U874" s="143"/>
      <c r="V874" s="143"/>
      <c r="W874" s="144"/>
      <c r="X874" s="145"/>
      <c r="Y874" s="146"/>
    </row>
    <row r="875" spans="1:25" x14ac:dyDescent="0.2">
      <c r="A875" s="135"/>
      <c r="F875" s="136"/>
      <c r="G875" s="137"/>
      <c r="H875" s="137"/>
      <c r="I875" s="138"/>
      <c r="J875" s="137"/>
      <c r="K875" s="139"/>
      <c r="L875" s="139"/>
      <c r="M875" s="140"/>
      <c r="N875" s="140"/>
      <c r="O875" s="140"/>
      <c r="P875" s="140"/>
      <c r="Q875" s="140"/>
      <c r="R875" s="141"/>
      <c r="S875" s="142"/>
      <c r="T875" s="142"/>
      <c r="U875" s="143"/>
      <c r="V875" s="143"/>
      <c r="W875" s="144"/>
      <c r="X875" s="145"/>
      <c r="Y875" s="146"/>
    </row>
    <row r="876" spans="1:25" x14ac:dyDescent="0.2">
      <c r="A876" s="135"/>
      <c r="F876" s="136"/>
      <c r="G876" s="137"/>
      <c r="H876" s="137"/>
      <c r="I876" s="138"/>
      <c r="J876" s="137"/>
      <c r="K876" s="139"/>
      <c r="L876" s="139"/>
      <c r="M876" s="140"/>
      <c r="N876" s="140"/>
      <c r="O876" s="140"/>
      <c r="P876" s="140"/>
      <c r="Q876" s="140"/>
      <c r="R876" s="141"/>
      <c r="S876" s="142"/>
      <c r="T876" s="142"/>
      <c r="U876" s="143"/>
      <c r="V876" s="143"/>
      <c r="W876" s="144"/>
      <c r="X876" s="145"/>
      <c r="Y876" s="146"/>
    </row>
    <row r="877" spans="1:25" x14ac:dyDescent="0.2">
      <c r="A877" s="135"/>
      <c r="F877" s="136"/>
      <c r="G877" s="137"/>
      <c r="H877" s="137"/>
      <c r="I877" s="138"/>
      <c r="J877" s="137"/>
      <c r="K877" s="139"/>
      <c r="L877" s="139"/>
      <c r="M877" s="140"/>
      <c r="N877" s="140"/>
      <c r="O877" s="140"/>
      <c r="P877" s="140"/>
      <c r="Q877" s="140"/>
      <c r="R877" s="141"/>
      <c r="S877" s="142"/>
      <c r="T877" s="142"/>
      <c r="U877" s="143"/>
      <c r="V877" s="143"/>
      <c r="W877" s="144"/>
      <c r="X877" s="145"/>
      <c r="Y877" s="146"/>
    </row>
    <row r="878" spans="1:25" x14ac:dyDescent="0.2">
      <c r="A878" s="135"/>
      <c r="F878" s="136"/>
      <c r="G878" s="137"/>
      <c r="H878" s="137"/>
      <c r="I878" s="138"/>
      <c r="J878" s="137"/>
      <c r="K878" s="139"/>
      <c r="L878" s="139"/>
      <c r="M878" s="140"/>
      <c r="N878" s="140"/>
      <c r="O878" s="140"/>
      <c r="P878" s="140"/>
      <c r="Q878" s="140"/>
      <c r="R878" s="141"/>
      <c r="S878" s="142"/>
      <c r="T878" s="142"/>
      <c r="U878" s="143"/>
      <c r="V878" s="143"/>
      <c r="W878" s="144"/>
      <c r="X878" s="145"/>
      <c r="Y878" s="146"/>
    </row>
    <row r="879" spans="1:25" x14ac:dyDescent="0.2">
      <c r="A879" s="135"/>
      <c r="F879" s="136"/>
      <c r="G879" s="137"/>
      <c r="H879" s="137"/>
      <c r="I879" s="138"/>
      <c r="J879" s="137"/>
      <c r="K879" s="139"/>
      <c r="L879" s="139"/>
      <c r="M879" s="140"/>
      <c r="N879" s="140"/>
      <c r="O879" s="140"/>
      <c r="P879" s="140"/>
      <c r="Q879" s="140"/>
      <c r="R879" s="141"/>
      <c r="S879" s="142"/>
      <c r="T879" s="142"/>
      <c r="U879" s="143"/>
      <c r="V879" s="143"/>
      <c r="W879" s="144"/>
      <c r="X879" s="145"/>
      <c r="Y879" s="146"/>
    </row>
    <row r="880" spans="1:25" x14ac:dyDescent="0.2">
      <c r="A880" s="135"/>
      <c r="F880" s="136"/>
      <c r="G880" s="137"/>
      <c r="H880" s="137"/>
      <c r="I880" s="138"/>
      <c r="J880" s="137"/>
      <c r="K880" s="139"/>
      <c r="L880" s="139"/>
      <c r="M880" s="140"/>
      <c r="N880" s="140"/>
      <c r="O880" s="140"/>
      <c r="P880" s="140"/>
      <c r="Q880" s="140"/>
      <c r="R880" s="141"/>
      <c r="S880" s="142"/>
      <c r="T880" s="142"/>
      <c r="U880" s="143"/>
      <c r="V880" s="143"/>
      <c r="W880" s="144"/>
      <c r="X880" s="145"/>
      <c r="Y880" s="146"/>
    </row>
    <row r="881" spans="1:25" x14ac:dyDescent="0.2">
      <c r="A881" s="135"/>
      <c r="F881" s="136"/>
      <c r="G881" s="137"/>
      <c r="H881" s="137"/>
      <c r="I881" s="138"/>
      <c r="J881" s="137"/>
      <c r="K881" s="139"/>
      <c r="L881" s="139"/>
      <c r="M881" s="140"/>
      <c r="N881" s="140"/>
      <c r="O881" s="140"/>
      <c r="P881" s="140"/>
      <c r="Q881" s="140"/>
      <c r="R881" s="141"/>
      <c r="S881" s="142"/>
      <c r="T881" s="142"/>
      <c r="U881" s="143"/>
      <c r="V881" s="143"/>
      <c r="W881" s="144"/>
      <c r="X881" s="145"/>
      <c r="Y881" s="146"/>
    </row>
    <row r="882" spans="1:25" x14ac:dyDescent="0.2">
      <c r="A882" s="135"/>
      <c r="F882" s="136"/>
      <c r="G882" s="137"/>
      <c r="H882" s="137"/>
      <c r="I882" s="138"/>
      <c r="J882" s="137"/>
      <c r="K882" s="139"/>
      <c r="L882" s="139"/>
      <c r="M882" s="140"/>
      <c r="N882" s="140"/>
      <c r="O882" s="140"/>
      <c r="P882" s="140"/>
      <c r="Q882" s="140"/>
      <c r="R882" s="141"/>
      <c r="S882" s="142"/>
      <c r="T882" s="142"/>
      <c r="U882" s="143"/>
      <c r="V882" s="143"/>
      <c r="W882" s="144"/>
      <c r="X882" s="145"/>
      <c r="Y882" s="146"/>
    </row>
    <row r="883" spans="1:25" x14ac:dyDescent="0.2">
      <c r="A883" s="135"/>
      <c r="F883" s="136"/>
      <c r="G883" s="137"/>
      <c r="H883" s="137"/>
      <c r="I883" s="138"/>
      <c r="J883" s="137"/>
      <c r="K883" s="139"/>
      <c r="L883" s="139"/>
      <c r="M883" s="140"/>
      <c r="N883" s="140"/>
      <c r="O883" s="140"/>
      <c r="P883" s="140"/>
      <c r="Q883" s="140"/>
      <c r="R883" s="141"/>
      <c r="S883" s="142"/>
      <c r="T883" s="142"/>
      <c r="U883" s="143"/>
      <c r="V883" s="143"/>
      <c r="W883" s="144"/>
      <c r="X883" s="145"/>
      <c r="Y883" s="146"/>
    </row>
    <row r="884" spans="1:25" x14ac:dyDescent="0.2">
      <c r="A884" s="135"/>
      <c r="F884" s="136"/>
      <c r="G884" s="137"/>
      <c r="H884" s="137"/>
      <c r="I884" s="138"/>
      <c r="J884" s="137"/>
      <c r="K884" s="139"/>
      <c r="L884" s="139"/>
      <c r="M884" s="140"/>
      <c r="N884" s="140"/>
      <c r="O884" s="140"/>
      <c r="P884" s="140"/>
      <c r="Q884" s="140"/>
      <c r="R884" s="141"/>
      <c r="S884" s="142"/>
      <c r="T884" s="142"/>
      <c r="U884" s="143"/>
      <c r="V884" s="143"/>
      <c r="W884" s="144"/>
      <c r="X884" s="145"/>
      <c r="Y884" s="146"/>
    </row>
    <row r="885" spans="1:25" x14ac:dyDescent="0.2">
      <c r="A885" s="135"/>
      <c r="F885" s="136"/>
      <c r="G885" s="137"/>
      <c r="H885" s="137"/>
      <c r="I885" s="138"/>
      <c r="J885" s="137"/>
      <c r="K885" s="139"/>
      <c r="L885" s="139"/>
      <c r="M885" s="140"/>
      <c r="N885" s="140"/>
      <c r="O885" s="140"/>
      <c r="P885" s="140"/>
      <c r="Q885" s="140"/>
      <c r="R885" s="141"/>
      <c r="S885" s="142"/>
      <c r="T885" s="142"/>
      <c r="U885" s="143"/>
      <c r="V885" s="143"/>
      <c r="W885" s="144"/>
      <c r="X885" s="145"/>
      <c r="Y885" s="146"/>
    </row>
    <row r="886" spans="1:25" x14ac:dyDescent="0.2">
      <c r="A886" s="135"/>
      <c r="F886" s="136"/>
      <c r="G886" s="137"/>
      <c r="H886" s="137"/>
      <c r="I886" s="138"/>
      <c r="J886" s="137"/>
      <c r="K886" s="139"/>
      <c r="L886" s="139"/>
      <c r="M886" s="140"/>
      <c r="N886" s="140"/>
      <c r="O886" s="140"/>
      <c r="P886" s="140"/>
      <c r="Q886" s="140"/>
      <c r="R886" s="141"/>
      <c r="S886" s="142"/>
      <c r="T886" s="142"/>
      <c r="U886" s="143"/>
      <c r="V886" s="143"/>
      <c r="W886" s="144"/>
      <c r="X886" s="145"/>
      <c r="Y886" s="146"/>
    </row>
    <row r="887" spans="1:25" x14ac:dyDescent="0.2">
      <c r="A887" s="135"/>
      <c r="F887" s="136"/>
      <c r="G887" s="137"/>
      <c r="H887" s="137"/>
      <c r="I887" s="138"/>
      <c r="J887" s="137"/>
      <c r="K887" s="139"/>
      <c r="L887" s="139"/>
      <c r="M887" s="140"/>
      <c r="N887" s="140"/>
      <c r="O887" s="140"/>
      <c r="P887" s="140"/>
      <c r="Q887" s="140"/>
      <c r="R887" s="141"/>
      <c r="S887" s="142"/>
      <c r="T887" s="142"/>
      <c r="U887" s="143"/>
      <c r="V887" s="143"/>
      <c r="W887" s="144"/>
      <c r="X887" s="145"/>
      <c r="Y887" s="146"/>
    </row>
    <row r="888" spans="1:25" x14ac:dyDescent="0.2">
      <c r="A888" s="135"/>
      <c r="F888" s="136"/>
      <c r="G888" s="137"/>
      <c r="H888" s="137"/>
      <c r="I888" s="138"/>
      <c r="J888" s="137"/>
      <c r="K888" s="139"/>
      <c r="L888" s="139"/>
      <c r="M888" s="140"/>
      <c r="N888" s="140"/>
      <c r="O888" s="140"/>
      <c r="P888" s="140"/>
      <c r="Q888" s="140"/>
      <c r="R888" s="141"/>
      <c r="S888" s="142"/>
      <c r="T888" s="142"/>
      <c r="U888" s="143"/>
      <c r="V888" s="143"/>
      <c r="W888" s="144"/>
      <c r="X888" s="145"/>
      <c r="Y888" s="146"/>
    </row>
    <row r="889" spans="1:25" x14ac:dyDescent="0.2">
      <c r="A889" s="135"/>
      <c r="F889" s="136"/>
      <c r="G889" s="137"/>
      <c r="H889" s="137"/>
      <c r="I889" s="138"/>
      <c r="J889" s="137"/>
      <c r="K889" s="139"/>
      <c r="L889" s="139"/>
      <c r="M889" s="140"/>
      <c r="N889" s="140"/>
      <c r="O889" s="140"/>
      <c r="P889" s="140"/>
      <c r="Q889" s="140"/>
      <c r="R889" s="141"/>
      <c r="S889" s="142"/>
      <c r="T889" s="142"/>
      <c r="U889" s="143"/>
      <c r="V889" s="143"/>
      <c r="W889" s="144"/>
      <c r="X889" s="145"/>
      <c r="Y889" s="146"/>
    </row>
    <row r="890" spans="1:25" x14ac:dyDescent="0.2">
      <c r="A890" s="135"/>
      <c r="F890" s="136"/>
      <c r="G890" s="137"/>
      <c r="H890" s="137"/>
      <c r="I890" s="138"/>
      <c r="J890" s="137"/>
      <c r="K890" s="139"/>
      <c r="L890" s="139"/>
      <c r="M890" s="140"/>
      <c r="N890" s="140"/>
      <c r="O890" s="140"/>
      <c r="P890" s="140"/>
      <c r="Q890" s="140"/>
      <c r="R890" s="141"/>
      <c r="S890" s="142"/>
      <c r="T890" s="142"/>
      <c r="U890" s="143"/>
      <c r="V890" s="143"/>
      <c r="W890" s="144"/>
      <c r="X890" s="145"/>
      <c r="Y890" s="146"/>
    </row>
    <row r="891" spans="1:25" x14ac:dyDescent="0.2">
      <c r="A891" s="135"/>
      <c r="F891" s="136"/>
      <c r="G891" s="137"/>
      <c r="H891" s="137"/>
      <c r="I891" s="138"/>
      <c r="J891" s="137"/>
      <c r="K891" s="139"/>
      <c r="L891" s="139"/>
      <c r="M891" s="140"/>
      <c r="N891" s="140"/>
      <c r="O891" s="140"/>
      <c r="P891" s="140"/>
      <c r="Q891" s="140"/>
      <c r="R891" s="141"/>
      <c r="S891" s="142"/>
      <c r="T891" s="142"/>
      <c r="U891" s="143"/>
      <c r="V891" s="143"/>
      <c r="W891" s="144"/>
      <c r="X891" s="145"/>
      <c r="Y891" s="146"/>
    </row>
    <row r="892" spans="1:25" x14ac:dyDescent="0.2">
      <c r="A892" s="135"/>
      <c r="F892" s="136"/>
      <c r="G892" s="137"/>
      <c r="H892" s="137"/>
      <c r="I892" s="138"/>
      <c r="J892" s="137"/>
      <c r="K892" s="139"/>
      <c r="L892" s="139"/>
      <c r="M892" s="140"/>
      <c r="N892" s="140"/>
      <c r="O892" s="140"/>
      <c r="P892" s="140"/>
      <c r="Q892" s="140"/>
      <c r="R892" s="141"/>
      <c r="S892" s="142"/>
      <c r="T892" s="142"/>
      <c r="U892" s="143"/>
      <c r="V892" s="143"/>
      <c r="W892" s="144"/>
      <c r="X892" s="145"/>
      <c r="Y892" s="146"/>
    </row>
    <row r="893" spans="1:25" x14ac:dyDescent="0.2">
      <c r="A893" s="135"/>
      <c r="F893" s="136"/>
      <c r="G893" s="137"/>
      <c r="H893" s="137"/>
      <c r="I893" s="138"/>
      <c r="J893" s="137"/>
      <c r="K893" s="139"/>
      <c r="L893" s="139"/>
      <c r="M893" s="140"/>
      <c r="N893" s="140"/>
      <c r="O893" s="140"/>
      <c r="P893" s="140"/>
      <c r="Q893" s="140"/>
      <c r="R893" s="141"/>
      <c r="S893" s="142"/>
      <c r="T893" s="142"/>
      <c r="U893" s="143"/>
      <c r="V893" s="143"/>
      <c r="W893" s="144"/>
      <c r="X893" s="145"/>
      <c r="Y893" s="146"/>
    </row>
    <row r="894" spans="1:25" x14ac:dyDescent="0.2">
      <c r="A894" s="135"/>
      <c r="F894" s="136"/>
      <c r="G894" s="137"/>
      <c r="H894" s="137"/>
      <c r="I894" s="138"/>
      <c r="J894" s="137"/>
      <c r="K894" s="139"/>
      <c r="L894" s="139"/>
      <c r="M894" s="140"/>
      <c r="N894" s="140"/>
      <c r="O894" s="140"/>
      <c r="P894" s="140"/>
      <c r="Q894" s="140"/>
      <c r="R894" s="141"/>
      <c r="S894" s="142"/>
      <c r="T894" s="142"/>
      <c r="U894" s="143"/>
      <c r="V894" s="143"/>
      <c r="W894" s="144"/>
      <c r="X894" s="145"/>
      <c r="Y894" s="146"/>
    </row>
    <row r="895" spans="1:25" x14ac:dyDescent="0.2">
      <c r="A895" s="135"/>
      <c r="F895" s="136"/>
      <c r="G895" s="137"/>
      <c r="H895" s="137"/>
      <c r="I895" s="138"/>
      <c r="J895" s="137"/>
      <c r="K895" s="139"/>
      <c r="L895" s="139"/>
      <c r="M895" s="140"/>
      <c r="N895" s="140"/>
      <c r="O895" s="140"/>
      <c r="P895" s="140"/>
      <c r="Q895" s="140"/>
      <c r="R895" s="141"/>
      <c r="S895" s="142"/>
      <c r="T895" s="142"/>
      <c r="U895" s="143"/>
      <c r="V895" s="143"/>
      <c r="W895" s="144"/>
      <c r="X895" s="145"/>
      <c r="Y895" s="146"/>
    </row>
    <row r="896" spans="1:25" x14ac:dyDescent="0.2">
      <c r="A896" s="135"/>
      <c r="F896" s="136"/>
      <c r="G896" s="137"/>
      <c r="H896" s="137"/>
      <c r="I896" s="138"/>
      <c r="J896" s="137"/>
      <c r="K896" s="139"/>
      <c r="L896" s="139"/>
      <c r="M896" s="140"/>
      <c r="N896" s="140"/>
      <c r="O896" s="140"/>
      <c r="P896" s="140"/>
      <c r="Q896" s="140"/>
      <c r="R896" s="141"/>
      <c r="S896" s="142"/>
      <c r="T896" s="142"/>
      <c r="U896" s="143"/>
      <c r="V896" s="143"/>
      <c r="W896" s="144"/>
      <c r="X896" s="145"/>
      <c r="Y896" s="146"/>
    </row>
    <row r="897" spans="1:25" x14ac:dyDescent="0.2">
      <c r="A897" s="135"/>
      <c r="F897" s="136"/>
      <c r="G897" s="137"/>
      <c r="H897" s="137"/>
      <c r="I897" s="138"/>
      <c r="J897" s="137"/>
      <c r="K897" s="139"/>
      <c r="L897" s="139"/>
      <c r="M897" s="140"/>
      <c r="N897" s="140"/>
      <c r="O897" s="140"/>
      <c r="P897" s="140"/>
      <c r="Q897" s="140"/>
      <c r="R897" s="141"/>
      <c r="S897" s="142"/>
      <c r="T897" s="142"/>
      <c r="U897" s="143"/>
      <c r="V897" s="143"/>
      <c r="W897" s="144"/>
      <c r="X897" s="145"/>
      <c r="Y897" s="146"/>
    </row>
    <row r="898" spans="1:25" x14ac:dyDescent="0.2">
      <c r="A898" s="135"/>
      <c r="F898" s="136"/>
      <c r="G898" s="137"/>
      <c r="H898" s="137"/>
      <c r="I898" s="138"/>
      <c r="J898" s="137"/>
      <c r="K898" s="139"/>
      <c r="L898" s="139"/>
      <c r="M898" s="140"/>
      <c r="N898" s="140"/>
      <c r="O898" s="140"/>
      <c r="P898" s="140"/>
      <c r="Q898" s="140"/>
      <c r="R898" s="141"/>
      <c r="S898" s="142"/>
      <c r="T898" s="142"/>
      <c r="U898" s="143"/>
      <c r="V898" s="143"/>
      <c r="W898" s="144"/>
      <c r="X898" s="145"/>
      <c r="Y898" s="146"/>
    </row>
    <row r="899" spans="1:25" x14ac:dyDescent="0.2">
      <c r="A899" s="135"/>
      <c r="F899" s="136"/>
      <c r="G899" s="137"/>
      <c r="H899" s="137"/>
      <c r="I899" s="138"/>
      <c r="J899" s="137"/>
      <c r="K899" s="139"/>
      <c r="L899" s="139"/>
      <c r="M899" s="140"/>
      <c r="N899" s="140"/>
      <c r="O899" s="140"/>
      <c r="P899" s="140"/>
      <c r="Q899" s="140"/>
      <c r="R899" s="141"/>
      <c r="S899" s="142"/>
      <c r="T899" s="142"/>
      <c r="U899" s="143"/>
      <c r="V899" s="143"/>
      <c r="W899" s="144"/>
      <c r="X899" s="145"/>
      <c r="Y899" s="146"/>
    </row>
    <row r="900" spans="1:25" x14ac:dyDescent="0.2">
      <c r="A900" s="135"/>
      <c r="F900" s="136"/>
      <c r="G900" s="137"/>
      <c r="H900" s="137"/>
      <c r="I900" s="138"/>
      <c r="J900" s="137"/>
      <c r="K900" s="139"/>
      <c r="L900" s="139"/>
      <c r="M900" s="140"/>
      <c r="N900" s="140"/>
      <c r="O900" s="140"/>
      <c r="P900" s="140"/>
      <c r="Q900" s="140"/>
      <c r="R900" s="141"/>
      <c r="S900" s="142"/>
      <c r="T900" s="142"/>
      <c r="U900" s="143"/>
      <c r="V900" s="143"/>
      <c r="W900" s="144"/>
      <c r="X900" s="145"/>
      <c r="Y900" s="146"/>
    </row>
    <row r="901" spans="1:25" x14ac:dyDescent="0.2">
      <c r="A901" s="135"/>
      <c r="F901" s="136"/>
      <c r="G901" s="137"/>
      <c r="H901" s="137"/>
      <c r="I901" s="138"/>
      <c r="J901" s="137"/>
      <c r="K901" s="139"/>
      <c r="L901" s="139"/>
      <c r="M901" s="140"/>
      <c r="N901" s="140"/>
      <c r="O901" s="140"/>
      <c r="P901" s="140"/>
      <c r="Q901" s="140"/>
      <c r="R901" s="141"/>
      <c r="S901" s="142"/>
      <c r="T901" s="142"/>
      <c r="U901" s="143"/>
      <c r="V901" s="143"/>
      <c r="W901" s="144"/>
      <c r="X901" s="145"/>
      <c r="Y901" s="146"/>
    </row>
    <row r="902" spans="1:25" x14ac:dyDescent="0.2">
      <c r="A902" s="135"/>
      <c r="F902" s="136"/>
      <c r="G902" s="137"/>
      <c r="H902" s="137"/>
      <c r="I902" s="138"/>
      <c r="J902" s="137"/>
      <c r="K902" s="139"/>
      <c r="L902" s="139"/>
      <c r="M902" s="140"/>
      <c r="N902" s="140"/>
      <c r="O902" s="140"/>
      <c r="P902" s="140"/>
      <c r="Q902" s="140"/>
      <c r="R902" s="141"/>
      <c r="S902" s="142"/>
      <c r="T902" s="142"/>
      <c r="U902" s="143"/>
      <c r="V902" s="143"/>
      <c r="W902" s="144"/>
      <c r="X902" s="145"/>
      <c r="Y902" s="146"/>
    </row>
    <row r="903" spans="1:25" x14ac:dyDescent="0.2">
      <c r="A903" s="135"/>
      <c r="F903" s="136"/>
      <c r="G903" s="137"/>
      <c r="H903" s="137"/>
      <c r="I903" s="138"/>
      <c r="J903" s="137"/>
      <c r="K903" s="139"/>
      <c r="L903" s="139"/>
      <c r="M903" s="140"/>
      <c r="N903" s="140"/>
      <c r="O903" s="140"/>
      <c r="P903" s="140"/>
      <c r="Q903" s="140"/>
      <c r="R903" s="141"/>
      <c r="S903" s="142"/>
      <c r="T903" s="142"/>
      <c r="U903" s="143"/>
      <c r="V903" s="143"/>
      <c r="W903" s="144"/>
      <c r="X903" s="145"/>
      <c r="Y903" s="146"/>
    </row>
    <row r="904" spans="1:25" x14ac:dyDescent="0.2">
      <c r="A904" s="135"/>
      <c r="F904" s="136"/>
      <c r="G904" s="137"/>
      <c r="H904" s="137"/>
      <c r="I904" s="138"/>
      <c r="J904" s="137"/>
      <c r="K904" s="139"/>
      <c r="L904" s="139"/>
      <c r="M904" s="140"/>
      <c r="N904" s="140"/>
      <c r="O904" s="140"/>
      <c r="P904" s="140"/>
      <c r="Q904" s="140"/>
      <c r="R904" s="141"/>
      <c r="S904" s="142"/>
      <c r="T904" s="142"/>
      <c r="U904" s="143"/>
      <c r="V904" s="143"/>
      <c r="W904" s="144"/>
      <c r="X904" s="145"/>
      <c r="Y904" s="146"/>
    </row>
    <row r="905" spans="1:25" x14ac:dyDescent="0.2">
      <c r="A905" s="135"/>
      <c r="F905" s="136"/>
      <c r="G905" s="137"/>
      <c r="H905" s="137"/>
      <c r="I905" s="138"/>
      <c r="J905" s="137"/>
      <c r="K905" s="139"/>
      <c r="L905" s="139"/>
      <c r="M905" s="140"/>
      <c r="N905" s="140"/>
      <c r="O905" s="140"/>
      <c r="P905" s="140"/>
      <c r="Q905" s="140"/>
      <c r="R905" s="141"/>
      <c r="S905" s="142"/>
      <c r="T905" s="142"/>
      <c r="U905" s="143"/>
      <c r="V905" s="143"/>
      <c r="W905" s="144"/>
      <c r="X905" s="145"/>
      <c r="Y905" s="146"/>
    </row>
    <row r="906" spans="1:25" x14ac:dyDescent="0.2">
      <c r="A906" s="135"/>
      <c r="F906" s="136"/>
      <c r="G906" s="137"/>
      <c r="H906" s="137"/>
      <c r="I906" s="138"/>
      <c r="J906" s="137"/>
      <c r="K906" s="139"/>
      <c r="L906" s="139"/>
      <c r="M906" s="140"/>
      <c r="N906" s="140"/>
      <c r="O906" s="140"/>
      <c r="P906" s="140"/>
      <c r="Q906" s="140"/>
      <c r="R906" s="141"/>
      <c r="S906" s="142"/>
      <c r="T906" s="142"/>
      <c r="U906" s="143"/>
      <c r="V906" s="143"/>
      <c r="W906" s="144"/>
      <c r="X906" s="145"/>
      <c r="Y906" s="146"/>
    </row>
    <row r="907" spans="1:25" x14ac:dyDescent="0.2">
      <c r="A907" s="135"/>
      <c r="F907" s="136"/>
      <c r="G907" s="137"/>
      <c r="H907" s="137"/>
      <c r="I907" s="138"/>
      <c r="J907" s="137"/>
      <c r="K907" s="139"/>
      <c r="L907" s="139"/>
      <c r="M907" s="140"/>
      <c r="N907" s="140"/>
      <c r="O907" s="140"/>
      <c r="P907" s="140"/>
      <c r="Q907" s="140"/>
      <c r="R907" s="141"/>
      <c r="S907" s="142"/>
      <c r="T907" s="142"/>
      <c r="U907" s="143"/>
      <c r="V907" s="143"/>
      <c r="W907" s="144"/>
      <c r="X907" s="145"/>
      <c r="Y907" s="146"/>
    </row>
    <row r="908" spans="1:25" x14ac:dyDescent="0.2">
      <c r="A908" s="135"/>
      <c r="F908" s="136"/>
      <c r="G908" s="137"/>
      <c r="H908" s="137"/>
      <c r="I908" s="138"/>
      <c r="J908" s="137"/>
      <c r="K908" s="139"/>
      <c r="L908" s="139"/>
      <c r="M908" s="140"/>
      <c r="N908" s="140"/>
      <c r="O908" s="140"/>
      <c r="P908" s="140"/>
      <c r="Q908" s="140"/>
      <c r="R908" s="141"/>
      <c r="S908" s="142"/>
      <c r="T908" s="142"/>
      <c r="U908" s="143"/>
      <c r="V908" s="143"/>
      <c r="W908" s="144"/>
      <c r="X908" s="145"/>
      <c r="Y908" s="146"/>
    </row>
    <row r="909" spans="1:25" x14ac:dyDescent="0.2">
      <c r="A909" s="135"/>
      <c r="F909" s="136"/>
      <c r="G909" s="137"/>
      <c r="H909" s="137"/>
      <c r="I909" s="138"/>
      <c r="J909" s="137"/>
      <c r="K909" s="139"/>
      <c r="L909" s="139"/>
      <c r="M909" s="140"/>
      <c r="N909" s="140"/>
      <c r="O909" s="140"/>
      <c r="P909" s="140"/>
      <c r="Q909" s="140"/>
      <c r="R909" s="141"/>
      <c r="S909" s="142"/>
      <c r="T909" s="142"/>
      <c r="U909" s="143"/>
      <c r="V909" s="143"/>
      <c r="W909" s="144"/>
      <c r="X909" s="145"/>
      <c r="Y909" s="146"/>
    </row>
    <row r="910" spans="1:25" x14ac:dyDescent="0.2">
      <c r="A910" s="135"/>
      <c r="F910" s="136"/>
      <c r="G910" s="137"/>
      <c r="H910" s="137"/>
      <c r="I910" s="138"/>
      <c r="J910" s="137"/>
      <c r="K910" s="139"/>
      <c r="L910" s="139"/>
      <c r="M910" s="140"/>
      <c r="N910" s="140"/>
      <c r="O910" s="140"/>
      <c r="P910" s="140"/>
      <c r="Q910" s="140"/>
      <c r="R910" s="141"/>
      <c r="S910" s="142"/>
      <c r="T910" s="142"/>
      <c r="U910" s="143"/>
      <c r="V910" s="143"/>
      <c r="W910" s="144"/>
      <c r="X910" s="145"/>
      <c r="Y910" s="146"/>
    </row>
    <row r="911" spans="1:25" x14ac:dyDescent="0.2">
      <c r="A911" s="135"/>
      <c r="F911" s="136"/>
      <c r="G911" s="137"/>
      <c r="H911" s="137"/>
      <c r="I911" s="138"/>
      <c r="J911" s="137"/>
      <c r="K911" s="139"/>
      <c r="L911" s="139"/>
      <c r="M911" s="140"/>
      <c r="N911" s="140"/>
      <c r="O911" s="140"/>
      <c r="P911" s="140"/>
      <c r="Q911" s="140"/>
      <c r="R911" s="141"/>
      <c r="S911" s="142"/>
      <c r="T911" s="142"/>
      <c r="U911" s="143"/>
      <c r="V911" s="143"/>
      <c r="W911" s="144"/>
      <c r="X911" s="145"/>
      <c r="Y911" s="146"/>
    </row>
    <row r="912" spans="1:25" x14ac:dyDescent="0.2">
      <c r="A912" s="135"/>
      <c r="F912" s="136"/>
      <c r="G912" s="137"/>
      <c r="H912" s="137"/>
      <c r="I912" s="138"/>
      <c r="J912" s="137"/>
      <c r="K912" s="139"/>
      <c r="L912" s="139"/>
      <c r="M912" s="140"/>
      <c r="N912" s="140"/>
      <c r="O912" s="140"/>
      <c r="P912" s="140"/>
      <c r="Q912" s="140"/>
      <c r="R912" s="141"/>
      <c r="S912" s="142"/>
      <c r="T912" s="142"/>
      <c r="U912" s="143"/>
      <c r="V912" s="143"/>
      <c r="W912" s="144"/>
      <c r="X912" s="145"/>
      <c r="Y912" s="146"/>
    </row>
    <row r="913" spans="1:25" x14ac:dyDescent="0.2">
      <c r="A913" s="135"/>
      <c r="F913" s="136"/>
      <c r="G913" s="137"/>
      <c r="H913" s="137"/>
      <c r="I913" s="138"/>
      <c r="J913" s="137"/>
      <c r="K913" s="139"/>
      <c r="L913" s="139"/>
      <c r="M913" s="140"/>
      <c r="N913" s="140"/>
      <c r="O913" s="140"/>
      <c r="P913" s="140"/>
      <c r="Q913" s="140"/>
      <c r="R913" s="141"/>
      <c r="S913" s="142"/>
      <c r="T913" s="142"/>
      <c r="U913" s="143"/>
      <c r="V913" s="143"/>
      <c r="W913" s="144"/>
      <c r="X913" s="145"/>
      <c r="Y913" s="146"/>
    </row>
    <row r="914" spans="1:25" x14ac:dyDescent="0.2">
      <c r="A914" s="135"/>
      <c r="F914" s="136"/>
      <c r="G914" s="137"/>
      <c r="H914" s="137"/>
      <c r="I914" s="138"/>
      <c r="J914" s="137"/>
      <c r="K914" s="139"/>
      <c r="L914" s="139"/>
      <c r="M914" s="140"/>
      <c r="N914" s="140"/>
      <c r="O914" s="140"/>
      <c r="P914" s="140"/>
      <c r="Q914" s="140"/>
      <c r="R914" s="141"/>
      <c r="S914" s="142"/>
      <c r="T914" s="142"/>
      <c r="U914" s="143"/>
      <c r="V914" s="143"/>
      <c r="W914" s="144"/>
      <c r="X914" s="145"/>
      <c r="Y914" s="146"/>
    </row>
    <row r="915" spans="1:25" x14ac:dyDescent="0.2">
      <c r="A915" s="135"/>
      <c r="F915" s="136"/>
      <c r="G915" s="137"/>
      <c r="H915" s="137"/>
      <c r="I915" s="138"/>
      <c r="J915" s="137"/>
      <c r="K915" s="139"/>
      <c r="L915" s="139"/>
      <c r="M915" s="140"/>
      <c r="N915" s="140"/>
      <c r="O915" s="140"/>
      <c r="P915" s="140"/>
      <c r="Q915" s="140"/>
      <c r="R915" s="141"/>
      <c r="S915" s="142"/>
      <c r="T915" s="142"/>
      <c r="U915" s="143"/>
      <c r="V915" s="143"/>
      <c r="W915" s="144"/>
      <c r="X915" s="145"/>
      <c r="Y915" s="146"/>
    </row>
    <row r="916" spans="1:25" x14ac:dyDescent="0.2">
      <c r="A916" s="135"/>
      <c r="F916" s="136"/>
      <c r="G916" s="137"/>
      <c r="H916" s="137"/>
      <c r="I916" s="138"/>
      <c r="J916" s="137"/>
      <c r="K916" s="139"/>
      <c r="L916" s="139"/>
      <c r="M916" s="140"/>
      <c r="N916" s="140"/>
      <c r="O916" s="140"/>
      <c r="P916" s="140"/>
      <c r="Q916" s="140"/>
      <c r="R916" s="141"/>
      <c r="S916" s="142"/>
      <c r="T916" s="142"/>
      <c r="U916" s="143"/>
      <c r="V916" s="143"/>
      <c r="W916" s="144"/>
      <c r="X916" s="145"/>
      <c r="Y916" s="146"/>
    </row>
    <row r="917" spans="1:25" x14ac:dyDescent="0.2">
      <c r="A917" s="135"/>
      <c r="F917" s="136"/>
      <c r="G917" s="137"/>
      <c r="H917" s="137"/>
      <c r="I917" s="138"/>
      <c r="J917" s="137"/>
      <c r="K917" s="139"/>
      <c r="L917" s="139"/>
      <c r="M917" s="140"/>
      <c r="N917" s="140"/>
      <c r="O917" s="140"/>
      <c r="P917" s="140"/>
      <c r="Q917" s="140"/>
      <c r="R917" s="141"/>
      <c r="S917" s="142"/>
      <c r="T917" s="142"/>
      <c r="U917" s="143"/>
      <c r="V917" s="143"/>
      <c r="W917" s="144"/>
      <c r="X917" s="145"/>
      <c r="Y917" s="146"/>
    </row>
    <row r="918" spans="1:25" x14ac:dyDescent="0.2">
      <c r="A918" s="135"/>
      <c r="F918" s="136"/>
      <c r="G918" s="137"/>
      <c r="H918" s="137"/>
      <c r="I918" s="138"/>
      <c r="J918" s="137"/>
      <c r="K918" s="139"/>
      <c r="L918" s="139"/>
      <c r="M918" s="140"/>
      <c r="N918" s="140"/>
      <c r="O918" s="140"/>
      <c r="P918" s="140"/>
      <c r="Q918" s="140"/>
      <c r="R918" s="141"/>
      <c r="S918" s="142"/>
      <c r="T918" s="142"/>
      <c r="U918" s="143"/>
      <c r="V918" s="143"/>
      <c r="W918" s="144"/>
      <c r="X918" s="145"/>
      <c r="Y918" s="146"/>
    </row>
    <row r="919" spans="1:25" x14ac:dyDescent="0.2">
      <c r="A919" s="135"/>
      <c r="F919" s="136"/>
      <c r="G919" s="137"/>
      <c r="H919" s="137"/>
      <c r="I919" s="138"/>
      <c r="J919" s="137"/>
      <c r="K919" s="139"/>
      <c r="L919" s="139"/>
      <c r="M919" s="140"/>
      <c r="N919" s="140"/>
      <c r="O919" s="140"/>
      <c r="P919" s="140"/>
      <c r="Q919" s="140"/>
      <c r="R919" s="141"/>
      <c r="S919" s="142"/>
      <c r="T919" s="142"/>
      <c r="U919" s="143"/>
      <c r="V919" s="143"/>
      <c r="W919" s="144"/>
      <c r="X919" s="145"/>
      <c r="Y919" s="146"/>
    </row>
    <row r="920" spans="1:25" x14ac:dyDescent="0.2">
      <c r="A920" s="135"/>
      <c r="F920" s="136"/>
      <c r="G920" s="137"/>
      <c r="H920" s="137"/>
      <c r="I920" s="138"/>
      <c r="J920" s="137"/>
      <c r="K920" s="139"/>
      <c r="L920" s="139"/>
      <c r="M920" s="140"/>
      <c r="N920" s="140"/>
      <c r="O920" s="140"/>
      <c r="P920" s="140"/>
      <c r="Q920" s="140"/>
      <c r="R920" s="141"/>
      <c r="S920" s="142"/>
      <c r="T920" s="142"/>
      <c r="U920" s="143"/>
      <c r="V920" s="143"/>
      <c r="W920" s="144"/>
      <c r="X920" s="145"/>
      <c r="Y920" s="146"/>
    </row>
    <row r="921" spans="1:25" x14ac:dyDescent="0.2">
      <c r="A921" s="135"/>
      <c r="F921" s="136"/>
      <c r="G921" s="137"/>
      <c r="H921" s="137"/>
      <c r="I921" s="138"/>
      <c r="J921" s="137"/>
      <c r="K921" s="139"/>
      <c r="L921" s="139"/>
      <c r="M921" s="140"/>
      <c r="N921" s="140"/>
      <c r="O921" s="140"/>
      <c r="P921" s="140"/>
      <c r="Q921" s="140"/>
      <c r="R921" s="141"/>
      <c r="S921" s="142"/>
      <c r="T921" s="142"/>
      <c r="U921" s="143"/>
      <c r="V921" s="143"/>
      <c r="W921" s="144"/>
      <c r="X921" s="145"/>
      <c r="Y921" s="146"/>
    </row>
    <row r="922" spans="1:25" x14ac:dyDescent="0.2">
      <c r="A922" s="135"/>
      <c r="F922" s="136"/>
      <c r="G922" s="137"/>
      <c r="H922" s="137"/>
      <c r="I922" s="138"/>
      <c r="J922" s="137"/>
      <c r="K922" s="139"/>
      <c r="L922" s="139"/>
      <c r="M922" s="140"/>
      <c r="N922" s="140"/>
      <c r="O922" s="140"/>
      <c r="P922" s="140"/>
      <c r="Q922" s="140"/>
      <c r="R922" s="141"/>
      <c r="S922" s="142"/>
      <c r="T922" s="142"/>
      <c r="U922" s="143"/>
      <c r="V922" s="143"/>
      <c r="W922" s="144"/>
      <c r="X922" s="145"/>
      <c r="Y922" s="146"/>
    </row>
    <row r="923" spans="1:25" x14ac:dyDescent="0.2">
      <c r="A923" s="135"/>
      <c r="F923" s="136"/>
      <c r="G923" s="137"/>
      <c r="H923" s="137"/>
      <c r="I923" s="138"/>
      <c r="J923" s="137"/>
      <c r="K923" s="139"/>
      <c r="L923" s="139"/>
      <c r="M923" s="140"/>
      <c r="N923" s="140"/>
      <c r="O923" s="140"/>
      <c r="P923" s="140"/>
      <c r="Q923" s="140"/>
      <c r="R923" s="141"/>
      <c r="S923" s="142"/>
      <c r="T923" s="142"/>
      <c r="U923" s="143"/>
      <c r="V923" s="143"/>
      <c r="W923" s="144"/>
      <c r="X923" s="145"/>
      <c r="Y923" s="146"/>
    </row>
    <row r="924" spans="1:25" x14ac:dyDescent="0.2">
      <c r="A924" s="135"/>
      <c r="F924" s="136"/>
      <c r="G924" s="137"/>
      <c r="H924" s="137"/>
      <c r="I924" s="138"/>
      <c r="J924" s="137"/>
      <c r="K924" s="139"/>
      <c r="L924" s="139"/>
      <c r="M924" s="140"/>
      <c r="N924" s="140"/>
      <c r="O924" s="140"/>
      <c r="P924" s="140"/>
      <c r="Q924" s="140"/>
      <c r="R924" s="141"/>
      <c r="S924" s="142"/>
      <c r="T924" s="142"/>
      <c r="U924" s="143"/>
      <c r="V924" s="143"/>
      <c r="W924" s="144"/>
      <c r="X924" s="145"/>
      <c r="Y924" s="146"/>
    </row>
    <row r="925" spans="1:25" x14ac:dyDescent="0.2">
      <c r="A925" s="135"/>
      <c r="F925" s="136"/>
      <c r="G925" s="137"/>
      <c r="H925" s="137"/>
      <c r="I925" s="138"/>
      <c r="J925" s="137"/>
      <c r="K925" s="139"/>
      <c r="L925" s="139"/>
      <c r="M925" s="140"/>
      <c r="N925" s="140"/>
      <c r="O925" s="140"/>
      <c r="P925" s="140"/>
      <c r="Q925" s="140"/>
      <c r="R925" s="141"/>
      <c r="S925" s="142"/>
      <c r="T925" s="142"/>
      <c r="U925" s="143"/>
      <c r="V925" s="143"/>
      <c r="W925" s="144"/>
      <c r="X925" s="145"/>
      <c r="Y925" s="146"/>
    </row>
    <row r="926" spans="1:25" x14ac:dyDescent="0.2">
      <c r="A926" s="135"/>
      <c r="F926" s="136"/>
      <c r="G926" s="137"/>
      <c r="H926" s="137"/>
      <c r="I926" s="138"/>
      <c r="J926" s="137"/>
      <c r="K926" s="139"/>
      <c r="L926" s="139"/>
      <c r="M926" s="140"/>
      <c r="N926" s="140"/>
      <c r="O926" s="140"/>
      <c r="P926" s="140"/>
      <c r="Q926" s="140"/>
      <c r="R926" s="141"/>
      <c r="S926" s="142"/>
      <c r="T926" s="142"/>
      <c r="U926" s="143"/>
      <c r="V926" s="143"/>
      <c r="W926" s="144"/>
      <c r="X926" s="145"/>
      <c r="Y926" s="146"/>
    </row>
    <row r="927" spans="1:25" x14ac:dyDescent="0.2">
      <c r="A927" s="135"/>
      <c r="F927" s="136"/>
      <c r="G927" s="137"/>
      <c r="H927" s="137"/>
      <c r="I927" s="138"/>
      <c r="J927" s="137"/>
      <c r="K927" s="139"/>
      <c r="L927" s="139"/>
      <c r="M927" s="140"/>
      <c r="N927" s="140"/>
      <c r="O927" s="140"/>
      <c r="P927" s="140"/>
      <c r="Q927" s="140"/>
      <c r="R927" s="141"/>
      <c r="S927" s="142"/>
      <c r="T927" s="142"/>
      <c r="U927" s="143"/>
      <c r="V927" s="143"/>
      <c r="W927" s="144"/>
      <c r="X927" s="145"/>
      <c r="Y927" s="146"/>
    </row>
    <row r="928" spans="1:25" x14ac:dyDescent="0.2">
      <c r="A928" s="135"/>
      <c r="F928" s="136"/>
      <c r="G928" s="137"/>
      <c r="H928" s="137"/>
      <c r="I928" s="138"/>
      <c r="J928" s="137"/>
      <c r="K928" s="139"/>
      <c r="L928" s="139"/>
      <c r="M928" s="140"/>
      <c r="N928" s="140"/>
      <c r="O928" s="140"/>
      <c r="P928" s="140"/>
      <c r="Q928" s="140"/>
      <c r="R928" s="141"/>
      <c r="S928" s="142"/>
      <c r="T928" s="142"/>
      <c r="U928" s="143"/>
      <c r="V928" s="143"/>
      <c r="W928" s="144"/>
      <c r="X928" s="145"/>
      <c r="Y928" s="146"/>
    </row>
    <row r="929" spans="1:25" x14ac:dyDescent="0.2">
      <c r="A929" s="135"/>
      <c r="F929" s="136"/>
      <c r="G929" s="137"/>
      <c r="H929" s="137"/>
      <c r="I929" s="138"/>
      <c r="J929" s="137"/>
      <c r="K929" s="139"/>
      <c r="L929" s="139"/>
      <c r="M929" s="140"/>
      <c r="N929" s="140"/>
      <c r="O929" s="140"/>
      <c r="P929" s="140"/>
      <c r="Q929" s="140"/>
      <c r="R929" s="141"/>
      <c r="S929" s="142"/>
      <c r="T929" s="142"/>
      <c r="U929" s="143"/>
      <c r="V929" s="143"/>
      <c r="W929" s="144"/>
      <c r="X929" s="145"/>
      <c r="Y929" s="146"/>
    </row>
    <row r="930" spans="1:25" x14ac:dyDescent="0.2">
      <c r="A930" s="135"/>
      <c r="F930" s="136"/>
      <c r="G930" s="137"/>
      <c r="H930" s="137"/>
      <c r="I930" s="138"/>
      <c r="J930" s="137"/>
      <c r="K930" s="139"/>
      <c r="L930" s="139"/>
      <c r="M930" s="140"/>
      <c r="N930" s="140"/>
      <c r="O930" s="140"/>
      <c r="P930" s="140"/>
      <c r="Q930" s="140"/>
      <c r="R930" s="141"/>
      <c r="S930" s="142"/>
      <c r="T930" s="142"/>
      <c r="U930" s="143"/>
      <c r="V930" s="143"/>
      <c r="W930" s="144"/>
      <c r="X930" s="145"/>
      <c r="Y930" s="146"/>
    </row>
    <row r="931" spans="1:25" x14ac:dyDescent="0.2">
      <c r="A931" s="135"/>
      <c r="F931" s="136"/>
      <c r="G931" s="137"/>
      <c r="H931" s="137"/>
      <c r="I931" s="138"/>
      <c r="J931" s="137"/>
      <c r="K931" s="139"/>
      <c r="L931" s="139"/>
      <c r="M931" s="140"/>
      <c r="N931" s="140"/>
      <c r="O931" s="140"/>
      <c r="P931" s="140"/>
      <c r="Q931" s="140"/>
      <c r="R931" s="141"/>
      <c r="S931" s="142"/>
      <c r="T931" s="142"/>
      <c r="U931" s="143"/>
      <c r="V931" s="143"/>
      <c r="W931" s="144"/>
      <c r="X931" s="145"/>
      <c r="Y931" s="146"/>
    </row>
    <row r="932" spans="1:25" x14ac:dyDescent="0.2">
      <c r="A932" s="135"/>
      <c r="F932" s="136"/>
      <c r="G932" s="137"/>
      <c r="H932" s="137"/>
      <c r="I932" s="138"/>
      <c r="J932" s="137"/>
      <c r="K932" s="139"/>
      <c r="L932" s="139"/>
      <c r="M932" s="140"/>
      <c r="N932" s="140"/>
      <c r="O932" s="140"/>
      <c r="P932" s="140"/>
      <c r="Q932" s="140"/>
      <c r="R932" s="141"/>
      <c r="S932" s="142"/>
      <c r="T932" s="142"/>
      <c r="U932" s="143"/>
      <c r="V932" s="143"/>
      <c r="W932" s="144"/>
      <c r="X932" s="145"/>
      <c r="Y932" s="146"/>
    </row>
    <row r="933" spans="1:25" x14ac:dyDescent="0.2">
      <c r="A933" s="135"/>
      <c r="F933" s="136"/>
      <c r="G933" s="137"/>
      <c r="H933" s="137"/>
      <c r="I933" s="138"/>
      <c r="J933" s="137"/>
      <c r="K933" s="139"/>
      <c r="L933" s="139"/>
      <c r="M933" s="140"/>
      <c r="N933" s="140"/>
      <c r="O933" s="140"/>
      <c r="P933" s="140"/>
      <c r="Q933" s="140"/>
      <c r="R933" s="141"/>
      <c r="S933" s="142"/>
      <c r="T933" s="142"/>
      <c r="U933" s="143"/>
      <c r="V933" s="143"/>
      <c r="W933" s="144"/>
      <c r="X933" s="145"/>
      <c r="Y933" s="146"/>
    </row>
    <row r="934" spans="1:25" x14ac:dyDescent="0.2">
      <c r="A934" s="135"/>
      <c r="F934" s="136"/>
      <c r="G934" s="137"/>
      <c r="H934" s="137"/>
      <c r="I934" s="138"/>
      <c r="J934" s="137"/>
      <c r="K934" s="139"/>
      <c r="L934" s="139"/>
      <c r="M934" s="140"/>
      <c r="N934" s="140"/>
      <c r="O934" s="140"/>
      <c r="P934" s="140"/>
      <c r="Q934" s="140"/>
      <c r="R934" s="141"/>
      <c r="S934" s="142"/>
      <c r="T934" s="142"/>
      <c r="U934" s="143"/>
      <c r="V934" s="143"/>
      <c r="W934" s="144"/>
      <c r="X934" s="145"/>
      <c r="Y934" s="146"/>
    </row>
    <row r="935" spans="1:25" x14ac:dyDescent="0.2">
      <c r="A935" s="135"/>
      <c r="F935" s="136"/>
      <c r="G935" s="137"/>
      <c r="H935" s="137"/>
      <c r="I935" s="138"/>
      <c r="J935" s="137"/>
      <c r="K935" s="139"/>
      <c r="L935" s="139"/>
      <c r="M935" s="140"/>
      <c r="N935" s="140"/>
      <c r="O935" s="140"/>
      <c r="P935" s="140"/>
      <c r="Q935" s="140"/>
      <c r="R935" s="141"/>
      <c r="S935" s="142"/>
      <c r="T935" s="142"/>
      <c r="U935" s="143"/>
      <c r="V935" s="143"/>
      <c r="W935" s="144"/>
      <c r="X935" s="145"/>
      <c r="Y935" s="146"/>
    </row>
    <row r="936" spans="1:25" x14ac:dyDescent="0.2">
      <c r="A936" s="135"/>
      <c r="F936" s="136"/>
      <c r="G936" s="137"/>
      <c r="H936" s="137"/>
      <c r="I936" s="138"/>
      <c r="J936" s="137"/>
      <c r="K936" s="139"/>
      <c r="L936" s="139"/>
      <c r="M936" s="140"/>
      <c r="N936" s="140"/>
      <c r="O936" s="140"/>
      <c r="P936" s="140"/>
      <c r="Q936" s="140"/>
      <c r="R936" s="141"/>
      <c r="S936" s="142"/>
      <c r="T936" s="142"/>
      <c r="U936" s="143"/>
      <c r="V936" s="143"/>
      <c r="W936" s="144"/>
      <c r="X936" s="145"/>
      <c r="Y936" s="146"/>
    </row>
    <row r="937" spans="1:25" x14ac:dyDescent="0.2">
      <c r="A937" s="135"/>
      <c r="F937" s="136"/>
      <c r="G937" s="137"/>
      <c r="H937" s="137"/>
      <c r="I937" s="138"/>
      <c r="J937" s="137"/>
      <c r="K937" s="139"/>
      <c r="L937" s="139"/>
      <c r="M937" s="140"/>
      <c r="N937" s="140"/>
      <c r="O937" s="140"/>
      <c r="P937" s="140"/>
      <c r="Q937" s="140"/>
      <c r="R937" s="141"/>
      <c r="S937" s="142"/>
      <c r="T937" s="142"/>
      <c r="U937" s="143"/>
      <c r="V937" s="143"/>
      <c r="W937" s="144"/>
      <c r="X937" s="145"/>
      <c r="Y937" s="146"/>
    </row>
    <row r="938" spans="1:25" x14ac:dyDescent="0.2">
      <c r="A938" s="135"/>
      <c r="F938" s="136"/>
      <c r="G938" s="137"/>
      <c r="H938" s="137"/>
      <c r="I938" s="138"/>
      <c r="J938" s="137"/>
      <c r="K938" s="139"/>
      <c r="L938" s="139"/>
      <c r="M938" s="140"/>
      <c r="N938" s="140"/>
      <c r="O938" s="140"/>
      <c r="P938" s="140"/>
      <c r="Q938" s="140"/>
      <c r="R938" s="141"/>
      <c r="S938" s="142"/>
      <c r="T938" s="142"/>
      <c r="U938" s="143"/>
      <c r="V938" s="143"/>
      <c r="W938" s="144"/>
      <c r="X938" s="145"/>
      <c r="Y938" s="146"/>
    </row>
    <row r="939" spans="1:25" x14ac:dyDescent="0.2">
      <c r="A939" s="135"/>
      <c r="F939" s="136"/>
      <c r="G939" s="137"/>
      <c r="H939" s="137"/>
      <c r="I939" s="138"/>
      <c r="J939" s="137"/>
      <c r="K939" s="139"/>
      <c r="L939" s="139"/>
      <c r="M939" s="140"/>
      <c r="N939" s="140"/>
      <c r="O939" s="140"/>
      <c r="P939" s="140"/>
      <c r="Q939" s="140"/>
      <c r="R939" s="141"/>
      <c r="S939" s="142"/>
      <c r="T939" s="142"/>
      <c r="U939" s="143"/>
      <c r="V939" s="143"/>
      <c r="W939" s="144"/>
      <c r="X939" s="145"/>
      <c r="Y939" s="146"/>
    </row>
    <row r="940" spans="1:25" x14ac:dyDescent="0.2">
      <c r="A940" s="135"/>
      <c r="F940" s="136"/>
      <c r="G940" s="137"/>
      <c r="H940" s="137"/>
      <c r="I940" s="138"/>
      <c r="J940" s="137"/>
      <c r="K940" s="139"/>
      <c r="L940" s="139"/>
      <c r="M940" s="140"/>
      <c r="N940" s="140"/>
      <c r="O940" s="140"/>
      <c r="P940" s="140"/>
      <c r="Q940" s="140"/>
      <c r="R940" s="141"/>
      <c r="S940" s="142"/>
      <c r="T940" s="142"/>
      <c r="U940" s="143"/>
      <c r="V940" s="143"/>
      <c r="W940" s="144"/>
      <c r="X940" s="145"/>
      <c r="Y940" s="146"/>
    </row>
    <row r="941" spans="1:25" x14ac:dyDescent="0.2">
      <c r="A941" s="135"/>
      <c r="F941" s="136"/>
      <c r="G941" s="137"/>
      <c r="H941" s="137"/>
      <c r="I941" s="138"/>
      <c r="J941" s="137"/>
      <c r="K941" s="139"/>
      <c r="L941" s="139"/>
      <c r="M941" s="140"/>
      <c r="N941" s="140"/>
      <c r="O941" s="140"/>
      <c r="P941" s="140"/>
      <c r="Q941" s="140"/>
      <c r="R941" s="141"/>
      <c r="S941" s="142"/>
      <c r="T941" s="142"/>
      <c r="U941" s="143"/>
      <c r="V941" s="143"/>
      <c r="W941" s="144"/>
      <c r="X941" s="145"/>
      <c r="Y941" s="146"/>
    </row>
    <row r="942" spans="1:25" x14ac:dyDescent="0.2">
      <c r="A942" s="135"/>
      <c r="F942" s="136"/>
      <c r="G942" s="137"/>
      <c r="H942" s="137"/>
      <c r="I942" s="138"/>
      <c r="J942" s="137"/>
      <c r="K942" s="139"/>
      <c r="L942" s="139"/>
      <c r="M942" s="140"/>
      <c r="N942" s="140"/>
      <c r="O942" s="140"/>
      <c r="P942" s="140"/>
      <c r="Q942" s="140"/>
      <c r="R942" s="141"/>
      <c r="S942" s="142"/>
      <c r="T942" s="142"/>
      <c r="U942" s="143"/>
      <c r="V942" s="143"/>
      <c r="W942" s="144"/>
      <c r="X942" s="145"/>
      <c r="Y942" s="146"/>
    </row>
    <row r="943" spans="1:25" x14ac:dyDescent="0.2">
      <c r="A943" s="135"/>
      <c r="F943" s="136"/>
      <c r="G943" s="137"/>
      <c r="H943" s="137"/>
      <c r="I943" s="138"/>
      <c r="J943" s="137"/>
      <c r="K943" s="139"/>
      <c r="L943" s="139"/>
      <c r="M943" s="140"/>
      <c r="N943" s="140"/>
      <c r="O943" s="140"/>
      <c r="P943" s="140"/>
      <c r="Q943" s="140"/>
      <c r="R943" s="141"/>
      <c r="S943" s="142"/>
      <c r="T943" s="142"/>
      <c r="U943" s="143"/>
      <c r="V943" s="143"/>
      <c r="W943" s="144"/>
      <c r="X943" s="145"/>
      <c r="Y943" s="146"/>
    </row>
    <row r="944" spans="1:25" x14ac:dyDescent="0.2">
      <c r="A944" s="135"/>
      <c r="F944" s="136"/>
      <c r="G944" s="137"/>
      <c r="H944" s="137"/>
      <c r="I944" s="138"/>
      <c r="J944" s="137"/>
      <c r="K944" s="139"/>
      <c r="L944" s="139"/>
      <c r="M944" s="140"/>
      <c r="N944" s="140"/>
      <c r="O944" s="140"/>
      <c r="P944" s="140"/>
      <c r="Q944" s="140"/>
      <c r="R944" s="141"/>
      <c r="S944" s="142"/>
      <c r="T944" s="142"/>
      <c r="U944" s="143"/>
      <c r="V944" s="143"/>
      <c r="W944" s="144"/>
      <c r="X944" s="145"/>
      <c r="Y944" s="146"/>
    </row>
    <row r="945" spans="1:25" x14ac:dyDescent="0.2">
      <c r="A945" s="135"/>
      <c r="F945" s="136"/>
      <c r="G945" s="137"/>
      <c r="H945" s="137"/>
      <c r="I945" s="138"/>
      <c r="J945" s="137"/>
      <c r="K945" s="139"/>
      <c r="L945" s="139"/>
      <c r="M945" s="140"/>
      <c r="N945" s="140"/>
      <c r="O945" s="140"/>
      <c r="P945" s="140"/>
      <c r="Q945" s="140"/>
      <c r="R945" s="141"/>
      <c r="S945" s="142"/>
      <c r="T945" s="142"/>
      <c r="U945" s="143"/>
      <c r="V945" s="143"/>
      <c r="W945" s="144"/>
      <c r="X945" s="145"/>
      <c r="Y945" s="146"/>
    </row>
    <row r="946" spans="1:25" x14ac:dyDescent="0.2">
      <c r="A946" s="135"/>
      <c r="F946" s="136"/>
      <c r="G946" s="137"/>
      <c r="H946" s="137"/>
      <c r="I946" s="138"/>
      <c r="J946" s="137"/>
      <c r="K946" s="139"/>
      <c r="L946" s="139"/>
      <c r="M946" s="140"/>
      <c r="N946" s="140"/>
      <c r="O946" s="140"/>
      <c r="P946" s="140"/>
      <c r="Q946" s="140"/>
      <c r="R946" s="141"/>
      <c r="S946" s="142"/>
      <c r="T946" s="142"/>
      <c r="U946" s="143"/>
      <c r="V946" s="143"/>
      <c r="W946" s="144"/>
      <c r="X946" s="145"/>
      <c r="Y946" s="146"/>
    </row>
    <row r="947" spans="1:25" x14ac:dyDescent="0.2">
      <c r="A947" s="135"/>
      <c r="F947" s="136"/>
      <c r="G947" s="137"/>
      <c r="H947" s="137"/>
      <c r="I947" s="138"/>
      <c r="J947" s="137"/>
      <c r="K947" s="139"/>
      <c r="L947" s="139"/>
      <c r="M947" s="140"/>
      <c r="N947" s="140"/>
      <c r="O947" s="140"/>
      <c r="P947" s="140"/>
      <c r="Q947" s="140"/>
      <c r="R947" s="141"/>
      <c r="S947" s="142"/>
      <c r="T947" s="142"/>
      <c r="U947" s="143"/>
      <c r="V947" s="143"/>
      <c r="W947" s="144"/>
      <c r="X947" s="145"/>
      <c r="Y947" s="146"/>
    </row>
    <row r="948" spans="1:25" x14ac:dyDescent="0.2">
      <c r="A948" s="135"/>
      <c r="F948" s="136"/>
      <c r="G948" s="137"/>
      <c r="H948" s="137"/>
      <c r="I948" s="138"/>
      <c r="J948" s="137"/>
      <c r="K948" s="139"/>
      <c r="L948" s="139"/>
      <c r="M948" s="140"/>
      <c r="N948" s="140"/>
      <c r="O948" s="140"/>
      <c r="P948" s="140"/>
      <c r="Q948" s="140"/>
      <c r="R948" s="141"/>
      <c r="S948" s="142"/>
      <c r="T948" s="142"/>
      <c r="U948" s="143"/>
      <c r="V948" s="143"/>
      <c r="W948" s="144"/>
      <c r="X948" s="145"/>
      <c r="Y948" s="146"/>
    </row>
    <row r="949" spans="1:25" x14ac:dyDescent="0.2">
      <c r="A949" s="135"/>
      <c r="F949" s="136"/>
      <c r="G949" s="137"/>
      <c r="H949" s="137"/>
      <c r="I949" s="138"/>
      <c r="J949" s="137"/>
      <c r="K949" s="139"/>
      <c r="L949" s="139"/>
      <c r="M949" s="140"/>
      <c r="N949" s="140"/>
      <c r="O949" s="140"/>
      <c r="P949" s="140"/>
      <c r="Q949" s="140"/>
      <c r="R949" s="141"/>
      <c r="S949" s="142"/>
      <c r="T949" s="142"/>
      <c r="U949" s="143"/>
      <c r="V949" s="143"/>
      <c r="W949" s="144"/>
      <c r="X949" s="145"/>
      <c r="Y949" s="146"/>
    </row>
    <row r="950" spans="1:25" x14ac:dyDescent="0.2">
      <c r="A950" s="135"/>
      <c r="F950" s="136"/>
      <c r="G950" s="137"/>
      <c r="H950" s="137"/>
      <c r="I950" s="138"/>
      <c r="J950" s="137"/>
      <c r="K950" s="139"/>
      <c r="L950" s="139"/>
      <c r="M950" s="140"/>
      <c r="N950" s="140"/>
      <c r="O950" s="140"/>
      <c r="P950" s="140"/>
      <c r="Q950" s="140"/>
      <c r="R950" s="141"/>
      <c r="S950" s="142"/>
      <c r="T950" s="142"/>
      <c r="U950" s="143"/>
      <c r="V950" s="143"/>
      <c r="W950" s="144"/>
      <c r="X950" s="145"/>
      <c r="Y950" s="146"/>
    </row>
    <row r="951" spans="1:25" x14ac:dyDescent="0.2">
      <c r="A951" s="135"/>
      <c r="F951" s="136"/>
      <c r="G951" s="137"/>
      <c r="H951" s="137"/>
      <c r="I951" s="138"/>
      <c r="J951" s="137"/>
      <c r="K951" s="139"/>
      <c r="L951" s="139"/>
      <c r="M951" s="140"/>
      <c r="N951" s="140"/>
      <c r="O951" s="140"/>
      <c r="P951" s="140"/>
      <c r="Q951" s="140"/>
      <c r="R951" s="141"/>
      <c r="S951" s="142"/>
      <c r="T951" s="142"/>
      <c r="U951" s="143"/>
      <c r="V951" s="143"/>
      <c r="W951" s="144"/>
      <c r="X951" s="145"/>
      <c r="Y951" s="146"/>
    </row>
    <row r="952" spans="1:25" x14ac:dyDescent="0.2">
      <c r="A952" s="135"/>
      <c r="F952" s="136"/>
      <c r="G952" s="137"/>
      <c r="H952" s="137"/>
      <c r="I952" s="138"/>
      <c r="J952" s="137"/>
      <c r="K952" s="139"/>
      <c r="L952" s="139"/>
      <c r="M952" s="140"/>
      <c r="N952" s="140"/>
      <c r="O952" s="140"/>
      <c r="P952" s="140"/>
      <c r="Q952" s="140"/>
      <c r="R952" s="141"/>
      <c r="S952" s="142"/>
      <c r="T952" s="142"/>
      <c r="U952" s="143"/>
      <c r="V952" s="143"/>
      <c r="W952" s="144"/>
      <c r="X952" s="145"/>
      <c r="Y952" s="146"/>
    </row>
    <row r="953" spans="1:25" x14ac:dyDescent="0.2">
      <c r="A953" s="135"/>
      <c r="F953" s="136"/>
      <c r="G953" s="137"/>
      <c r="H953" s="137"/>
      <c r="I953" s="138"/>
      <c r="J953" s="137"/>
      <c r="K953" s="139"/>
      <c r="L953" s="139"/>
      <c r="M953" s="140"/>
      <c r="N953" s="140"/>
      <c r="O953" s="140"/>
      <c r="P953" s="140"/>
      <c r="Q953" s="140"/>
      <c r="R953" s="141"/>
      <c r="S953" s="142"/>
      <c r="T953" s="142"/>
      <c r="U953" s="143"/>
      <c r="V953" s="143"/>
      <c r="W953" s="144"/>
      <c r="X953" s="145"/>
      <c r="Y953" s="146"/>
    </row>
    <row r="954" spans="1:25" x14ac:dyDescent="0.2">
      <c r="A954" s="135"/>
      <c r="F954" s="136"/>
      <c r="G954" s="137"/>
      <c r="H954" s="137"/>
      <c r="I954" s="138"/>
      <c r="J954" s="137"/>
      <c r="K954" s="139"/>
      <c r="L954" s="139"/>
      <c r="M954" s="140"/>
      <c r="N954" s="140"/>
      <c r="O954" s="140"/>
      <c r="P954" s="140"/>
      <c r="Q954" s="140"/>
      <c r="R954" s="141"/>
      <c r="S954" s="142"/>
      <c r="T954" s="142"/>
      <c r="U954" s="143"/>
      <c r="V954" s="143"/>
      <c r="W954" s="144"/>
      <c r="X954" s="145"/>
      <c r="Y954" s="146"/>
    </row>
    <row r="955" spans="1:25" x14ac:dyDescent="0.2">
      <c r="A955" s="135"/>
      <c r="F955" s="136"/>
      <c r="G955" s="137"/>
      <c r="H955" s="137"/>
      <c r="I955" s="138"/>
      <c r="J955" s="137"/>
      <c r="K955" s="139"/>
      <c r="L955" s="139"/>
      <c r="M955" s="140"/>
      <c r="N955" s="140"/>
      <c r="O955" s="140"/>
      <c r="P955" s="140"/>
      <c r="Q955" s="140"/>
      <c r="R955" s="141"/>
      <c r="S955" s="142"/>
      <c r="T955" s="142"/>
      <c r="U955" s="143"/>
      <c r="V955" s="143"/>
      <c r="W955" s="144"/>
      <c r="X955" s="145"/>
      <c r="Y955" s="146"/>
    </row>
    <row r="956" spans="1:25" x14ac:dyDescent="0.2">
      <c r="A956" s="135"/>
      <c r="F956" s="136"/>
      <c r="G956" s="137"/>
      <c r="H956" s="137"/>
      <c r="I956" s="138"/>
      <c r="J956" s="137"/>
      <c r="K956" s="139"/>
      <c r="L956" s="139"/>
      <c r="M956" s="140"/>
      <c r="N956" s="140"/>
      <c r="O956" s="140"/>
      <c r="P956" s="140"/>
      <c r="Q956" s="140"/>
      <c r="R956" s="141"/>
      <c r="S956" s="142"/>
      <c r="T956" s="142"/>
      <c r="U956" s="143"/>
      <c r="V956" s="143"/>
      <c r="W956" s="144"/>
      <c r="X956" s="145"/>
      <c r="Y956" s="146"/>
    </row>
    <row r="957" spans="1:25" x14ac:dyDescent="0.2">
      <c r="A957" s="135"/>
      <c r="F957" s="136"/>
      <c r="G957" s="137"/>
      <c r="H957" s="137"/>
      <c r="I957" s="138"/>
      <c r="J957" s="137"/>
      <c r="K957" s="139"/>
      <c r="L957" s="139"/>
      <c r="M957" s="140"/>
      <c r="N957" s="140"/>
      <c r="O957" s="140"/>
      <c r="P957" s="140"/>
      <c r="Q957" s="140"/>
      <c r="R957" s="141"/>
      <c r="S957" s="142"/>
      <c r="T957" s="142"/>
      <c r="U957" s="143"/>
      <c r="V957" s="143"/>
      <c r="W957" s="144"/>
      <c r="X957" s="145"/>
      <c r="Y957" s="146"/>
    </row>
    <row r="958" spans="1:25" x14ac:dyDescent="0.2">
      <c r="A958" s="135"/>
      <c r="F958" s="136"/>
      <c r="G958" s="137"/>
      <c r="H958" s="137"/>
      <c r="I958" s="138"/>
      <c r="J958" s="137"/>
      <c r="K958" s="139"/>
      <c r="L958" s="139"/>
      <c r="M958" s="140"/>
      <c r="N958" s="140"/>
      <c r="O958" s="140"/>
      <c r="P958" s="140"/>
      <c r="Q958" s="140"/>
      <c r="R958" s="141"/>
      <c r="S958" s="142"/>
      <c r="T958" s="142"/>
      <c r="U958" s="143"/>
      <c r="V958" s="143"/>
      <c r="W958" s="144"/>
      <c r="X958" s="145"/>
      <c r="Y958" s="146"/>
    </row>
    <row r="959" spans="1:25" x14ac:dyDescent="0.2">
      <c r="A959" s="135"/>
      <c r="F959" s="136"/>
      <c r="G959" s="137"/>
      <c r="H959" s="137"/>
      <c r="I959" s="138"/>
      <c r="J959" s="137"/>
      <c r="K959" s="139"/>
      <c r="L959" s="139"/>
      <c r="M959" s="140"/>
      <c r="N959" s="140"/>
      <c r="O959" s="140"/>
      <c r="P959" s="140"/>
      <c r="Q959" s="140"/>
      <c r="R959" s="141"/>
      <c r="S959" s="142"/>
      <c r="T959" s="142"/>
      <c r="U959" s="143"/>
      <c r="V959" s="143"/>
      <c r="W959" s="144"/>
      <c r="X959" s="145"/>
      <c r="Y959" s="146"/>
    </row>
    <row r="960" spans="1:25" x14ac:dyDescent="0.2">
      <c r="A960" s="135"/>
      <c r="F960" s="136"/>
      <c r="G960" s="137"/>
      <c r="H960" s="137"/>
      <c r="I960" s="138"/>
      <c r="J960" s="137"/>
      <c r="K960" s="139"/>
      <c r="L960" s="139"/>
      <c r="M960" s="140"/>
      <c r="N960" s="140"/>
      <c r="O960" s="140"/>
      <c r="P960" s="140"/>
      <c r="Q960" s="140"/>
      <c r="R960" s="141"/>
      <c r="S960" s="142"/>
      <c r="T960" s="142"/>
      <c r="U960" s="143"/>
      <c r="V960" s="143"/>
      <c r="W960" s="144"/>
      <c r="X960" s="145"/>
      <c r="Y960" s="146"/>
    </row>
    <row r="961" spans="1:25" x14ac:dyDescent="0.2">
      <c r="A961" s="135"/>
      <c r="F961" s="136"/>
      <c r="G961" s="137"/>
      <c r="H961" s="137"/>
      <c r="I961" s="138"/>
      <c r="J961" s="137"/>
      <c r="K961" s="139"/>
      <c r="L961" s="139"/>
      <c r="M961" s="140"/>
      <c r="N961" s="140"/>
      <c r="O961" s="140"/>
      <c r="P961" s="140"/>
      <c r="Q961" s="140"/>
      <c r="R961" s="141"/>
      <c r="S961" s="142"/>
      <c r="T961" s="142"/>
      <c r="U961" s="143"/>
      <c r="V961" s="143"/>
      <c r="W961" s="144"/>
      <c r="X961" s="145"/>
      <c r="Y961" s="146"/>
    </row>
    <row r="962" spans="1:25" x14ac:dyDescent="0.2">
      <c r="A962" s="135"/>
      <c r="F962" s="136"/>
      <c r="G962" s="137"/>
      <c r="H962" s="137"/>
      <c r="I962" s="138"/>
      <c r="J962" s="137"/>
      <c r="K962" s="139"/>
      <c r="L962" s="139"/>
      <c r="M962" s="140"/>
      <c r="N962" s="140"/>
      <c r="O962" s="140"/>
      <c r="P962" s="140"/>
      <c r="Q962" s="140"/>
      <c r="R962" s="141"/>
      <c r="S962" s="142"/>
      <c r="T962" s="142"/>
      <c r="U962" s="143"/>
      <c r="V962" s="143"/>
      <c r="W962" s="144"/>
      <c r="X962" s="145"/>
      <c r="Y962" s="146"/>
    </row>
    <row r="963" spans="1:25" x14ac:dyDescent="0.2">
      <c r="A963" s="135"/>
      <c r="F963" s="136"/>
      <c r="G963" s="137"/>
      <c r="H963" s="137"/>
      <c r="I963" s="138"/>
      <c r="J963" s="137"/>
      <c r="K963" s="139"/>
      <c r="L963" s="139"/>
      <c r="M963" s="140"/>
      <c r="N963" s="140"/>
      <c r="O963" s="140"/>
      <c r="P963" s="140"/>
      <c r="Q963" s="140"/>
      <c r="R963" s="141"/>
      <c r="S963" s="142"/>
      <c r="T963" s="142"/>
      <c r="U963" s="143"/>
      <c r="V963" s="143"/>
      <c r="W963" s="144"/>
      <c r="X963" s="145"/>
      <c r="Y963" s="146"/>
    </row>
    <row r="964" spans="1:25" x14ac:dyDescent="0.2">
      <c r="A964" s="135"/>
      <c r="F964" s="136"/>
      <c r="G964" s="137"/>
      <c r="H964" s="137"/>
      <c r="I964" s="138"/>
      <c r="J964" s="137"/>
      <c r="K964" s="139"/>
      <c r="L964" s="139"/>
      <c r="M964" s="140"/>
      <c r="N964" s="140"/>
      <c r="O964" s="140"/>
      <c r="P964" s="140"/>
      <c r="Q964" s="140"/>
      <c r="R964" s="141"/>
      <c r="S964" s="142"/>
      <c r="T964" s="142"/>
      <c r="U964" s="143"/>
      <c r="V964" s="143"/>
      <c r="W964" s="144"/>
      <c r="X964" s="145"/>
      <c r="Y964" s="146"/>
    </row>
    <row r="965" spans="1:25" x14ac:dyDescent="0.2">
      <c r="A965" s="135"/>
      <c r="F965" s="136"/>
      <c r="G965" s="137"/>
      <c r="H965" s="137"/>
      <c r="I965" s="138"/>
      <c r="J965" s="137"/>
      <c r="K965" s="139"/>
      <c r="L965" s="139"/>
      <c r="M965" s="140"/>
      <c r="N965" s="140"/>
      <c r="O965" s="140"/>
      <c r="P965" s="140"/>
      <c r="Q965" s="140"/>
      <c r="R965" s="141"/>
      <c r="S965" s="142"/>
      <c r="T965" s="142"/>
      <c r="U965" s="143"/>
      <c r="V965" s="143"/>
      <c r="W965" s="144"/>
      <c r="X965" s="145"/>
      <c r="Y965" s="146"/>
    </row>
    <row r="966" spans="1:25" x14ac:dyDescent="0.2">
      <c r="A966" s="135"/>
      <c r="F966" s="136"/>
      <c r="G966" s="137"/>
      <c r="H966" s="137"/>
      <c r="I966" s="138"/>
      <c r="J966" s="137"/>
      <c r="K966" s="139"/>
      <c r="L966" s="139"/>
      <c r="M966" s="140"/>
      <c r="N966" s="140"/>
      <c r="O966" s="140"/>
      <c r="P966" s="140"/>
      <c r="Q966" s="140"/>
      <c r="R966" s="141"/>
      <c r="S966" s="142"/>
      <c r="T966" s="142"/>
      <c r="U966" s="143"/>
      <c r="V966" s="143"/>
      <c r="W966" s="144"/>
      <c r="X966" s="145"/>
      <c r="Y966" s="146"/>
    </row>
    <row r="967" spans="1:25" x14ac:dyDescent="0.2">
      <c r="A967" s="135"/>
      <c r="F967" s="136"/>
      <c r="G967" s="137"/>
      <c r="H967" s="137"/>
      <c r="I967" s="138"/>
      <c r="J967" s="137"/>
      <c r="K967" s="139"/>
      <c r="L967" s="139"/>
      <c r="M967" s="140"/>
      <c r="N967" s="140"/>
      <c r="O967" s="140"/>
      <c r="P967" s="140"/>
      <c r="Q967" s="140"/>
      <c r="R967" s="141"/>
      <c r="S967" s="142"/>
      <c r="T967" s="142"/>
      <c r="U967" s="143"/>
      <c r="V967" s="143"/>
      <c r="W967" s="144"/>
      <c r="X967" s="145"/>
      <c r="Y967" s="146"/>
    </row>
    <row r="968" spans="1:25" x14ac:dyDescent="0.2">
      <c r="A968" s="135"/>
      <c r="F968" s="136"/>
      <c r="G968" s="137"/>
      <c r="H968" s="137"/>
      <c r="I968" s="138"/>
      <c r="J968" s="137"/>
      <c r="K968" s="139"/>
      <c r="L968" s="139"/>
      <c r="M968" s="140"/>
      <c r="N968" s="140"/>
      <c r="O968" s="140"/>
      <c r="P968" s="140"/>
      <c r="Q968" s="140"/>
      <c r="R968" s="141"/>
      <c r="S968" s="142"/>
      <c r="T968" s="142"/>
      <c r="U968" s="143"/>
      <c r="V968" s="143"/>
      <c r="W968" s="144"/>
      <c r="X968" s="145"/>
      <c r="Y968" s="146"/>
    </row>
    <row r="969" spans="1:25" x14ac:dyDescent="0.2">
      <c r="A969" s="135"/>
      <c r="F969" s="136"/>
      <c r="G969" s="137"/>
      <c r="H969" s="137"/>
      <c r="I969" s="138"/>
      <c r="J969" s="137"/>
      <c r="K969" s="139"/>
      <c r="L969" s="139"/>
      <c r="M969" s="140"/>
      <c r="N969" s="140"/>
      <c r="O969" s="140"/>
      <c r="P969" s="140"/>
      <c r="Q969" s="140"/>
      <c r="R969" s="141"/>
      <c r="S969" s="142"/>
      <c r="T969" s="142"/>
      <c r="U969" s="143"/>
      <c r="V969" s="143"/>
      <c r="W969" s="144"/>
      <c r="X969" s="145"/>
      <c r="Y969" s="146"/>
    </row>
    <row r="970" spans="1:25" x14ac:dyDescent="0.2">
      <c r="A970" s="135"/>
      <c r="F970" s="136"/>
      <c r="G970" s="137"/>
      <c r="H970" s="137"/>
      <c r="I970" s="138"/>
      <c r="J970" s="137"/>
      <c r="K970" s="139"/>
      <c r="L970" s="139"/>
      <c r="M970" s="140"/>
      <c r="N970" s="140"/>
      <c r="O970" s="140"/>
      <c r="P970" s="140"/>
      <c r="Q970" s="140"/>
      <c r="R970" s="141"/>
      <c r="S970" s="142"/>
      <c r="T970" s="142"/>
      <c r="U970" s="143"/>
      <c r="V970" s="143"/>
      <c r="W970" s="144"/>
      <c r="X970" s="145"/>
      <c r="Y970" s="146"/>
    </row>
    <row r="971" spans="1:25" x14ac:dyDescent="0.2">
      <c r="A971" s="135"/>
      <c r="F971" s="136"/>
      <c r="G971" s="137"/>
      <c r="H971" s="137"/>
      <c r="I971" s="138"/>
      <c r="J971" s="137"/>
      <c r="K971" s="139"/>
      <c r="L971" s="139"/>
      <c r="M971" s="140"/>
      <c r="N971" s="140"/>
      <c r="O971" s="140"/>
      <c r="P971" s="140"/>
      <c r="Q971" s="140"/>
      <c r="R971" s="141"/>
      <c r="S971" s="142"/>
      <c r="T971" s="142"/>
      <c r="U971" s="143"/>
      <c r="V971" s="143"/>
      <c r="W971" s="144"/>
      <c r="X971" s="145"/>
      <c r="Y971" s="146"/>
    </row>
    <row r="972" spans="1:25" x14ac:dyDescent="0.2">
      <c r="A972" s="135"/>
      <c r="F972" s="136"/>
      <c r="G972" s="137"/>
      <c r="H972" s="137"/>
      <c r="I972" s="138"/>
      <c r="J972" s="137"/>
      <c r="K972" s="139"/>
      <c r="L972" s="139"/>
      <c r="M972" s="140"/>
      <c r="N972" s="140"/>
      <c r="O972" s="140"/>
      <c r="P972" s="140"/>
      <c r="Q972" s="140"/>
      <c r="R972" s="141"/>
      <c r="S972" s="142"/>
      <c r="T972" s="142"/>
      <c r="U972" s="143"/>
      <c r="V972" s="143"/>
      <c r="W972" s="144"/>
      <c r="X972" s="145"/>
      <c r="Y972" s="146"/>
    </row>
    <row r="973" spans="1:25" x14ac:dyDescent="0.2">
      <c r="A973" s="135"/>
      <c r="F973" s="136"/>
      <c r="G973" s="137"/>
      <c r="H973" s="137"/>
      <c r="I973" s="138"/>
      <c r="J973" s="137"/>
      <c r="K973" s="139"/>
      <c r="L973" s="139"/>
      <c r="M973" s="140"/>
      <c r="N973" s="140"/>
      <c r="O973" s="140"/>
      <c r="P973" s="140"/>
      <c r="Q973" s="140"/>
      <c r="R973" s="141"/>
      <c r="S973" s="142"/>
      <c r="T973" s="142"/>
      <c r="U973" s="143"/>
      <c r="V973" s="143"/>
      <c r="W973" s="144"/>
      <c r="X973" s="145"/>
      <c r="Y973" s="146"/>
    </row>
    <row r="974" spans="1:25" x14ac:dyDescent="0.2">
      <c r="A974" s="135"/>
      <c r="F974" s="136"/>
      <c r="G974" s="137"/>
      <c r="H974" s="137"/>
      <c r="I974" s="138"/>
      <c r="J974" s="137"/>
      <c r="K974" s="139"/>
      <c r="L974" s="139"/>
      <c r="M974" s="140"/>
      <c r="N974" s="140"/>
      <c r="O974" s="140"/>
      <c r="P974" s="140"/>
      <c r="Q974" s="140"/>
      <c r="R974" s="141"/>
      <c r="S974" s="142"/>
      <c r="T974" s="142"/>
      <c r="U974" s="143"/>
      <c r="V974" s="143"/>
      <c r="W974" s="144"/>
      <c r="X974" s="145"/>
      <c r="Y974" s="146"/>
    </row>
    <row r="975" spans="1:25" x14ac:dyDescent="0.2">
      <c r="A975" s="135"/>
      <c r="F975" s="136"/>
      <c r="G975" s="137"/>
      <c r="H975" s="137"/>
      <c r="I975" s="138"/>
      <c r="J975" s="137"/>
      <c r="K975" s="139"/>
      <c r="L975" s="139"/>
      <c r="M975" s="140"/>
      <c r="N975" s="140"/>
      <c r="O975" s="140"/>
      <c r="P975" s="140"/>
      <c r="Q975" s="140"/>
      <c r="R975" s="141"/>
      <c r="S975" s="142"/>
      <c r="T975" s="142"/>
      <c r="U975" s="143"/>
      <c r="V975" s="143"/>
      <c r="W975" s="144"/>
      <c r="X975" s="145"/>
      <c r="Y975" s="146"/>
    </row>
    <row r="976" spans="1:25" x14ac:dyDescent="0.2">
      <c r="A976" s="135"/>
      <c r="F976" s="136"/>
      <c r="G976" s="137"/>
      <c r="H976" s="137"/>
      <c r="I976" s="138"/>
      <c r="J976" s="137"/>
      <c r="K976" s="139"/>
      <c r="L976" s="139"/>
      <c r="M976" s="140"/>
      <c r="N976" s="140"/>
      <c r="O976" s="140"/>
      <c r="P976" s="140"/>
      <c r="Q976" s="140"/>
      <c r="R976" s="141"/>
      <c r="S976" s="142"/>
      <c r="T976" s="142"/>
      <c r="U976" s="143"/>
      <c r="V976" s="143"/>
      <c r="W976" s="144"/>
      <c r="X976" s="145"/>
      <c r="Y976" s="146"/>
    </row>
    <row r="977" spans="1:25" x14ac:dyDescent="0.2">
      <c r="A977" s="135"/>
      <c r="F977" s="136"/>
      <c r="G977" s="137"/>
      <c r="H977" s="137"/>
      <c r="I977" s="138"/>
      <c r="J977" s="137"/>
      <c r="K977" s="139"/>
      <c r="L977" s="139"/>
      <c r="M977" s="140"/>
      <c r="N977" s="140"/>
      <c r="O977" s="140"/>
      <c r="P977" s="140"/>
      <c r="Q977" s="140"/>
      <c r="R977" s="141"/>
      <c r="S977" s="142"/>
      <c r="T977" s="142"/>
      <c r="U977" s="143"/>
      <c r="V977" s="143"/>
      <c r="W977" s="144"/>
      <c r="X977" s="145"/>
      <c r="Y977" s="146"/>
    </row>
    <row r="978" spans="1:25" x14ac:dyDescent="0.2">
      <c r="A978" s="135"/>
      <c r="F978" s="136"/>
      <c r="G978" s="137"/>
      <c r="H978" s="137"/>
      <c r="I978" s="138"/>
      <c r="J978" s="137"/>
      <c r="K978" s="139"/>
      <c r="L978" s="139"/>
      <c r="M978" s="140"/>
      <c r="N978" s="140"/>
      <c r="O978" s="140"/>
      <c r="P978" s="140"/>
      <c r="Q978" s="140"/>
      <c r="R978" s="141"/>
      <c r="S978" s="142"/>
      <c r="T978" s="142"/>
      <c r="U978" s="143"/>
      <c r="V978" s="143"/>
      <c r="W978" s="144"/>
      <c r="X978" s="145"/>
      <c r="Y978" s="146"/>
    </row>
    <row r="979" spans="1:25" x14ac:dyDescent="0.2">
      <c r="A979" s="135"/>
      <c r="F979" s="136"/>
      <c r="G979" s="137"/>
      <c r="H979" s="137"/>
      <c r="I979" s="138"/>
      <c r="J979" s="137"/>
      <c r="K979" s="139"/>
      <c r="L979" s="139"/>
      <c r="M979" s="140"/>
      <c r="N979" s="140"/>
      <c r="O979" s="140"/>
      <c r="P979" s="140"/>
      <c r="Q979" s="140"/>
      <c r="R979" s="141"/>
      <c r="S979" s="142"/>
      <c r="T979" s="142"/>
      <c r="U979" s="143"/>
      <c r="V979" s="143"/>
      <c r="W979" s="144"/>
      <c r="X979" s="145"/>
      <c r="Y979" s="146"/>
    </row>
    <row r="980" spans="1:25" x14ac:dyDescent="0.2">
      <c r="A980" s="135"/>
      <c r="F980" s="136"/>
      <c r="G980" s="137"/>
      <c r="H980" s="137"/>
      <c r="I980" s="138"/>
      <c r="J980" s="137"/>
      <c r="K980" s="139"/>
      <c r="L980" s="139"/>
      <c r="M980" s="140"/>
      <c r="N980" s="140"/>
      <c r="O980" s="140"/>
      <c r="P980" s="140"/>
      <c r="Q980" s="140"/>
      <c r="R980" s="141"/>
      <c r="S980" s="142"/>
      <c r="T980" s="142"/>
      <c r="U980" s="143"/>
      <c r="V980" s="143"/>
      <c r="W980" s="144"/>
      <c r="X980" s="145"/>
      <c r="Y980" s="146"/>
    </row>
    <row r="981" spans="1:25" x14ac:dyDescent="0.2">
      <c r="A981" s="135"/>
      <c r="F981" s="136"/>
      <c r="G981" s="137"/>
      <c r="H981" s="137"/>
      <c r="I981" s="138"/>
      <c r="J981" s="137"/>
      <c r="K981" s="139"/>
      <c r="L981" s="139"/>
      <c r="M981" s="140"/>
      <c r="N981" s="140"/>
      <c r="O981" s="140"/>
      <c r="P981" s="140"/>
      <c r="Q981" s="140"/>
      <c r="R981" s="141"/>
      <c r="S981" s="142"/>
      <c r="T981" s="142"/>
      <c r="U981" s="143"/>
      <c r="V981" s="143"/>
      <c r="W981" s="144"/>
      <c r="X981" s="145"/>
      <c r="Y981" s="146"/>
    </row>
    <row r="982" spans="1:25" x14ac:dyDescent="0.2">
      <c r="A982" s="135"/>
      <c r="F982" s="136"/>
      <c r="G982" s="137"/>
      <c r="H982" s="137"/>
      <c r="I982" s="138"/>
      <c r="J982" s="137"/>
      <c r="K982" s="139"/>
      <c r="L982" s="139"/>
      <c r="M982" s="140"/>
      <c r="N982" s="140"/>
      <c r="O982" s="140"/>
      <c r="P982" s="140"/>
      <c r="Q982" s="140"/>
      <c r="R982" s="141"/>
      <c r="S982" s="142"/>
      <c r="T982" s="142"/>
      <c r="U982" s="143"/>
      <c r="V982" s="143"/>
      <c r="W982" s="144"/>
      <c r="X982" s="145"/>
      <c r="Y982" s="146"/>
    </row>
    <row r="983" spans="1:25" x14ac:dyDescent="0.2">
      <c r="A983" s="135"/>
      <c r="F983" s="136"/>
      <c r="G983" s="137"/>
      <c r="H983" s="137"/>
      <c r="I983" s="138"/>
      <c r="J983" s="137"/>
      <c r="K983" s="139"/>
      <c r="L983" s="139"/>
      <c r="M983" s="140"/>
      <c r="N983" s="140"/>
      <c r="O983" s="140"/>
      <c r="P983" s="140"/>
      <c r="Q983" s="140"/>
      <c r="R983" s="141"/>
      <c r="S983" s="142"/>
      <c r="T983" s="142"/>
      <c r="U983" s="143"/>
      <c r="V983" s="143"/>
      <c r="W983" s="144"/>
      <c r="X983" s="145"/>
      <c r="Y983" s="146"/>
    </row>
    <row r="984" spans="1:25" x14ac:dyDescent="0.2">
      <c r="A984" s="135"/>
      <c r="F984" s="136"/>
      <c r="G984" s="137"/>
      <c r="H984" s="137"/>
      <c r="I984" s="138"/>
      <c r="J984" s="137"/>
      <c r="K984" s="139"/>
      <c r="L984" s="139"/>
      <c r="M984" s="140"/>
      <c r="N984" s="140"/>
      <c r="O984" s="140"/>
      <c r="P984" s="140"/>
      <c r="Q984" s="140"/>
      <c r="R984" s="141"/>
      <c r="S984" s="142"/>
      <c r="T984" s="142"/>
      <c r="U984" s="143"/>
      <c r="V984" s="143"/>
      <c r="W984" s="144"/>
      <c r="X984" s="145"/>
      <c r="Y984" s="146"/>
    </row>
    <row r="985" spans="1:25" x14ac:dyDescent="0.2">
      <c r="A985" s="135"/>
      <c r="F985" s="136"/>
      <c r="G985" s="137"/>
      <c r="H985" s="137"/>
      <c r="I985" s="138"/>
      <c r="J985" s="137"/>
      <c r="K985" s="139"/>
      <c r="L985" s="139"/>
      <c r="M985" s="140"/>
      <c r="N985" s="140"/>
      <c r="O985" s="140"/>
      <c r="P985" s="140"/>
      <c r="Q985" s="140"/>
      <c r="R985" s="141"/>
      <c r="S985" s="142"/>
      <c r="T985" s="142"/>
      <c r="U985" s="143"/>
      <c r="V985" s="143"/>
      <c r="W985" s="144"/>
      <c r="X985" s="145"/>
      <c r="Y985" s="146"/>
    </row>
    <row r="986" spans="1:25" x14ac:dyDescent="0.2">
      <c r="A986" s="135"/>
      <c r="F986" s="136"/>
      <c r="G986" s="137"/>
      <c r="H986" s="137"/>
      <c r="I986" s="138"/>
      <c r="J986" s="137"/>
      <c r="K986" s="139"/>
      <c r="L986" s="139"/>
      <c r="M986" s="140"/>
      <c r="N986" s="140"/>
      <c r="O986" s="140"/>
      <c r="P986" s="140"/>
      <c r="Q986" s="140"/>
      <c r="R986" s="141"/>
      <c r="S986" s="142"/>
      <c r="T986" s="142"/>
      <c r="U986" s="143"/>
      <c r="V986" s="143"/>
      <c r="W986" s="144"/>
      <c r="X986" s="145"/>
      <c r="Y986" s="146"/>
    </row>
    <row r="987" spans="1:25" x14ac:dyDescent="0.2">
      <c r="A987" s="135"/>
      <c r="F987" s="136"/>
      <c r="G987" s="137"/>
      <c r="H987" s="137"/>
      <c r="I987" s="138"/>
      <c r="J987" s="137"/>
      <c r="K987" s="139"/>
      <c r="L987" s="139"/>
      <c r="M987" s="140"/>
      <c r="N987" s="140"/>
      <c r="O987" s="140"/>
      <c r="P987" s="140"/>
      <c r="Q987" s="140"/>
      <c r="R987" s="141"/>
      <c r="S987" s="142"/>
      <c r="T987" s="142"/>
      <c r="U987" s="143"/>
      <c r="V987" s="143"/>
      <c r="W987" s="144"/>
      <c r="X987" s="145"/>
      <c r="Y987" s="146"/>
    </row>
    <row r="988" spans="1:25" x14ac:dyDescent="0.2">
      <c r="A988" s="135"/>
      <c r="F988" s="136"/>
      <c r="G988" s="137"/>
      <c r="H988" s="137"/>
      <c r="I988" s="138"/>
      <c r="J988" s="137"/>
      <c r="K988" s="139"/>
      <c r="L988" s="139"/>
      <c r="M988" s="140"/>
      <c r="N988" s="140"/>
      <c r="O988" s="140"/>
      <c r="P988" s="140"/>
      <c r="Q988" s="140"/>
      <c r="R988" s="141"/>
      <c r="S988" s="142"/>
      <c r="T988" s="142"/>
      <c r="U988" s="143"/>
      <c r="V988" s="143"/>
      <c r="W988" s="144"/>
      <c r="X988" s="145"/>
      <c r="Y988" s="146"/>
    </row>
    <row r="989" spans="1:25" x14ac:dyDescent="0.2">
      <c r="A989" s="135"/>
      <c r="F989" s="136"/>
      <c r="G989" s="137"/>
      <c r="H989" s="137"/>
      <c r="I989" s="138"/>
      <c r="J989" s="137"/>
      <c r="K989" s="139"/>
      <c r="L989" s="139"/>
      <c r="M989" s="140"/>
      <c r="N989" s="140"/>
      <c r="O989" s="140"/>
      <c r="P989" s="140"/>
      <c r="Q989" s="140"/>
      <c r="R989" s="141"/>
      <c r="S989" s="142"/>
      <c r="T989" s="142"/>
      <c r="U989" s="143"/>
      <c r="V989" s="143"/>
      <c r="W989" s="144"/>
      <c r="X989" s="145"/>
      <c r="Y989" s="146"/>
    </row>
    <row r="990" spans="1:25" x14ac:dyDescent="0.2">
      <c r="A990" s="135"/>
      <c r="F990" s="136"/>
      <c r="G990" s="137"/>
      <c r="H990" s="137"/>
      <c r="I990" s="138"/>
      <c r="J990" s="137"/>
      <c r="K990" s="139"/>
      <c r="L990" s="139"/>
      <c r="M990" s="140"/>
      <c r="N990" s="140"/>
      <c r="O990" s="140"/>
      <c r="P990" s="140"/>
      <c r="Q990" s="140"/>
      <c r="R990" s="141"/>
      <c r="S990" s="142"/>
      <c r="T990" s="142"/>
      <c r="U990" s="143"/>
      <c r="V990" s="143"/>
      <c r="W990" s="144"/>
      <c r="X990" s="145"/>
      <c r="Y990" s="146"/>
    </row>
    <row r="991" spans="1:25" x14ac:dyDescent="0.2">
      <c r="A991" s="135"/>
      <c r="F991" s="136"/>
      <c r="G991" s="137"/>
      <c r="H991" s="137"/>
      <c r="I991" s="138"/>
      <c r="J991" s="137"/>
      <c r="K991" s="139"/>
      <c r="L991" s="139"/>
      <c r="M991" s="140"/>
      <c r="N991" s="140"/>
      <c r="O991" s="140"/>
      <c r="P991" s="140"/>
      <c r="Q991" s="140"/>
      <c r="R991" s="141"/>
      <c r="S991" s="142"/>
      <c r="T991" s="142"/>
      <c r="U991" s="143"/>
      <c r="V991" s="143"/>
      <c r="W991" s="144"/>
      <c r="X991" s="145"/>
      <c r="Y991" s="146"/>
    </row>
    <row r="992" spans="1:25" x14ac:dyDescent="0.2">
      <c r="A992" s="135"/>
      <c r="F992" s="136"/>
      <c r="G992" s="137"/>
      <c r="H992" s="137"/>
      <c r="I992" s="138"/>
      <c r="J992" s="137"/>
      <c r="K992" s="139"/>
      <c r="L992" s="139"/>
      <c r="M992" s="140"/>
      <c r="N992" s="140"/>
      <c r="O992" s="140"/>
      <c r="P992" s="140"/>
      <c r="Q992" s="140"/>
      <c r="R992" s="141"/>
      <c r="S992" s="142"/>
      <c r="T992" s="142"/>
      <c r="U992" s="143"/>
      <c r="V992" s="143"/>
      <c r="W992" s="144"/>
      <c r="X992" s="145"/>
      <c r="Y992" s="146"/>
    </row>
    <row r="993" spans="1:25" x14ac:dyDescent="0.2">
      <c r="A993" s="135"/>
      <c r="F993" s="136"/>
      <c r="G993" s="137"/>
      <c r="H993" s="137"/>
      <c r="I993" s="138"/>
      <c r="J993" s="137"/>
      <c r="K993" s="139"/>
      <c r="L993" s="139"/>
      <c r="M993" s="140"/>
      <c r="N993" s="140"/>
      <c r="O993" s="140"/>
      <c r="P993" s="140"/>
      <c r="Q993" s="140"/>
      <c r="R993" s="141"/>
      <c r="S993" s="142"/>
      <c r="T993" s="142"/>
      <c r="U993" s="143"/>
      <c r="V993" s="143"/>
      <c r="W993" s="144"/>
      <c r="X993" s="145"/>
      <c r="Y993" s="146"/>
    </row>
    <row r="994" spans="1:25" x14ac:dyDescent="0.2">
      <c r="A994" s="135"/>
      <c r="F994" s="136"/>
      <c r="G994" s="137"/>
      <c r="H994" s="137"/>
      <c r="I994" s="138"/>
      <c r="J994" s="137"/>
      <c r="K994" s="139"/>
      <c r="L994" s="139"/>
      <c r="M994" s="140"/>
      <c r="N994" s="140"/>
      <c r="O994" s="140"/>
      <c r="P994" s="140"/>
      <c r="Q994" s="140"/>
      <c r="R994" s="141"/>
      <c r="S994" s="142"/>
      <c r="T994" s="142"/>
      <c r="U994" s="143"/>
      <c r="V994" s="143"/>
      <c r="W994" s="144"/>
      <c r="X994" s="145"/>
      <c r="Y994" s="146"/>
    </row>
    <row r="995" spans="1:25" x14ac:dyDescent="0.2">
      <c r="A995" s="135"/>
      <c r="F995" s="136"/>
      <c r="G995" s="137"/>
      <c r="H995" s="137"/>
      <c r="I995" s="138"/>
      <c r="J995" s="137"/>
      <c r="K995" s="139"/>
      <c r="L995" s="139"/>
      <c r="M995" s="140"/>
      <c r="N995" s="140"/>
      <c r="O995" s="140"/>
      <c r="P995" s="140"/>
      <c r="Q995" s="140"/>
      <c r="R995" s="141"/>
      <c r="S995" s="142"/>
      <c r="T995" s="142"/>
      <c r="U995" s="143"/>
      <c r="V995" s="143"/>
      <c r="W995" s="144"/>
      <c r="X995" s="145"/>
      <c r="Y995" s="146"/>
    </row>
    <row r="996" spans="1:25" x14ac:dyDescent="0.2">
      <c r="A996" s="135"/>
      <c r="F996" s="136"/>
      <c r="G996" s="137"/>
      <c r="H996" s="137"/>
      <c r="I996" s="138"/>
      <c r="J996" s="137"/>
      <c r="K996" s="139"/>
      <c r="L996" s="139"/>
      <c r="M996" s="140"/>
      <c r="N996" s="140"/>
      <c r="O996" s="140"/>
      <c r="P996" s="140"/>
      <c r="Q996" s="140"/>
      <c r="R996" s="141"/>
      <c r="S996" s="142"/>
      <c r="T996" s="142"/>
      <c r="U996" s="143"/>
      <c r="V996" s="143"/>
      <c r="W996" s="144"/>
      <c r="X996" s="145"/>
      <c r="Y996" s="146"/>
    </row>
    <row r="997" spans="1:25" x14ac:dyDescent="0.2">
      <c r="A997" s="135"/>
      <c r="F997" s="136"/>
      <c r="G997" s="137"/>
      <c r="H997" s="137"/>
      <c r="I997" s="138"/>
      <c r="J997" s="137"/>
      <c r="K997" s="139"/>
      <c r="L997" s="139"/>
      <c r="M997" s="140"/>
      <c r="N997" s="140"/>
      <c r="O997" s="140"/>
      <c r="P997" s="140"/>
      <c r="Q997" s="140"/>
      <c r="R997" s="141"/>
      <c r="S997" s="142"/>
      <c r="T997" s="142"/>
      <c r="U997" s="143"/>
      <c r="V997" s="143"/>
      <c r="W997" s="144"/>
      <c r="X997" s="145"/>
      <c r="Y997" s="146"/>
    </row>
    <row r="998" spans="1:25" x14ac:dyDescent="0.2">
      <c r="A998" s="135"/>
      <c r="F998" s="136"/>
      <c r="G998" s="137"/>
      <c r="H998" s="137"/>
      <c r="I998" s="138"/>
      <c r="J998" s="137"/>
      <c r="K998" s="139"/>
      <c r="L998" s="139"/>
      <c r="M998" s="140"/>
      <c r="N998" s="140"/>
      <c r="O998" s="140"/>
      <c r="P998" s="140"/>
      <c r="Q998" s="140"/>
      <c r="R998" s="141"/>
      <c r="S998" s="142"/>
      <c r="T998" s="142"/>
      <c r="U998" s="143"/>
      <c r="V998" s="143"/>
      <c r="W998" s="144"/>
      <c r="X998" s="145"/>
      <c r="Y998" s="146"/>
    </row>
    <row r="999" spans="1:25" x14ac:dyDescent="0.2">
      <c r="A999" s="135"/>
      <c r="F999" s="136"/>
      <c r="G999" s="137"/>
      <c r="H999" s="137"/>
      <c r="I999" s="138"/>
      <c r="J999" s="137"/>
      <c r="K999" s="139"/>
      <c r="L999" s="139"/>
      <c r="M999" s="140"/>
      <c r="N999" s="140"/>
      <c r="O999" s="140"/>
      <c r="P999" s="140"/>
      <c r="Q999" s="140"/>
      <c r="R999" s="141"/>
      <c r="S999" s="142"/>
      <c r="T999" s="142"/>
      <c r="U999" s="143"/>
      <c r="V999" s="143"/>
      <c r="W999" s="144"/>
      <c r="X999" s="145"/>
      <c r="Y999" s="146"/>
    </row>
    <row r="1000" spans="1:25" x14ac:dyDescent="0.2">
      <c r="A1000" s="135"/>
      <c r="F1000" s="136"/>
      <c r="G1000" s="137"/>
      <c r="H1000" s="137"/>
      <c r="I1000" s="138"/>
      <c r="J1000" s="137"/>
      <c r="K1000" s="139"/>
      <c r="L1000" s="139"/>
      <c r="M1000" s="140"/>
      <c r="N1000" s="140"/>
      <c r="O1000" s="140"/>
      <c r="P1000" s="140"/>
      <c r="Q1000" s="140"/>
      <c r="R1000" s="141"/>
      <c r="S1000" s="142"/>
      <c r="T1000" s="142"/>
      <c r="U1000" s="143"/>
      <c r="V1000" s="143"/>
      <c r="W1000" s="144"/>
      <c r="X1000" s="145"/>
      <c r="Y1000" s="146"/>
    </row>
    <row r="1001" spans="1:25" x14ac:dyDescent="0.2">
      <c r="A1001" s="135"/>
      <c r="F1001" s="136"/>
      <c r="G1001" s="137"/>
      <c r="H1001" s="137"/>
      <c r="I1001" s="138"/>
      <c r="J1001" s="137"/>
      <c r="K1001" s="139"/>
      <c r="L1001" s="139"/>
      <c r="M1001" s="140"/>
      <c r="N1001" s="140"/>
      <c r="O1001" s="140"/>
      <c r="P1001" s="140"/>
      <c r="Q1001" s="140"/>
      <c r="R1001" s="141"/>
      <c r="S1001" s="142"/>
      <c r="T1001" s="142"/>
      <c r="U1001" s="143"/>
      <c r="V1001" s="143"/>
      <c r="W1001" s="144"/>
      <c r="X1001" s="145"/>
      <c r="Y1001" s="146"/>
    </row>
    <row r="1002" spans="1:25" x14ac:dyDescent="0.2">
      <c r="A1002" s="135"/>
      <c r="F1002" s="136"/>
      <c r="G1002" s="137"/>
      <c r="H1002" s="137"/>
      <c r="I1002" s="138"/>
      <c r="J1002" s="137"/>
      <c r="K1002" s="139"/>
      <c r="L1002" s="139"/>
      <c r="M1002" s="140"/>
      <c r="N1002" s="140"/>
      <c r="O1002" s="140"/>
      <c r="P1002" s="140"/>
      <c r="Q1002" s="140"/>
      <c r="R1002" s="141"/>
      <c r="S1002" s="142"/>
      <c r="T1002" s="142"/>
      <c r="U1002" s="143"/>
      <c r="V1002" s="143"/>
      <c r="W1002" s="144"/>
      <c r="X1002" s="145"/>
      <c r="Y1002" s="146"/>
    </row>
    <row r="1003" spans="1:25" x14ac:dyDescent="0.2">
      <c r="A1003" s="135"/>
      <c r="F1003" s="136"/>
      <c r="G1003" s="137"/>
      <c r="H1003" s="137"/>
      <c r="I1003" s="138"/>
      <c r="J1003" s="137"/>
      <c r="K1003" s="139"/>
      <c r="L1003" s="139"/>
      <c r="M1003" s="140"/>
      <c r="N1003" s="140"/>
      <c r="O1003" s="140"/>
      <c r="P1003" s="140"/>
      <c r="Q1003" s="140"/>
      <c r="R1003" s="141"/>
      <c r="S1003" s="142"/>
      <c r="T1003" s="142"/>
      <c r="U1003" s="143"/>
      <c r="V1003" s="143"/>
      <c r="W1003" s="144"/>
      <c r="X1003" s="145"/>
      <c r="Y1003" s="146"/>
    </row>
    <row r="1004" spans="1:25" x14ac:dyDescent="0.2">
      <c r="A1004" s="135"/>
      <c r="F1004" s="136"/>
      <c r="G1004" s="137"/>
      <c r="H1004" s="137"/>
      <c r="I1004" s="138"/>
      <c r="J1004" s="137"/>
      <c r="K1004" s="139"/>
      <c r="L1004" s="139"/>
      <c r="M1004" s="140"/>
      <c r="N1004" s="140"/>
      <c r="O1004" s="140"/>
      <c r="P1004" s="140"/>
      <c r="Q1004" s="140"/>
      <c r="R1004" s="141"/>
      <c r="S1004" s="142"/>
      <c r="T1004" s="142"/>
      <c r="U1004" s="143"/>
      <c r="V1004" s="143"/>
      <c r="W1004" s="144"/>
      <c r="X1004" s="145"/>
      <c r="Y1004" s="146"/>
    </row>
    <row r="1005" spans="1:25" x14ac:dyDescent="0.2">
      <c r="A1005" s="135"/>
      <c r="F1005" s="136"/>
      <c r="G1005" s="137"/>
      <c r="H1005" s="137"/>
      <c r="I1005" s="138"/>
      <c r="J1005" s="137"/>
      <c r="K1005" s="139"/>
      <c r="L1005" s="139"/>
      <c r="M1005" s="140"/>
      <c r="N1005" s="140"/>
      <c r="O1005" s="140"/>
      <c r="P1005" s="140"/>
      <c r="Q1005" s="140"/>
      <c r="R1005" s="141"/>
      <c r="S1005" s="142"/>
      <c r="T1005" s="142"/>
      <c r="U1005" s="143"/>
      <c r="V1005" s="143"/>
      <c r="W1005" s="144"/>
      <c r="X1005" s="145"/>
      <c r="Y1005" s="146"/>
    </row>
    <row r="1006" spans="1:25" x14ac:dyDescent="0.2">
      <c r="A1006" s="135"/>
      <c r="F1006" s="136"/>
      <c r="G1006" s="137"/>
      <c r="H1006" s="137"/>
      <c r="I1006" s="138"/>
      <c r="J1006" s="137"/>
      <c r="K1006" s="139"/>
      <c r="L1006" s="139"/>
      <c r="M1006" s="140"/>
      <c r="N1006" s="140"/>
      <c r="O1006" s="140"/>
      <c r="P1006" s="140"/>
      <c r="Q1006" s="140"/>
      <c r="R1006" s="141"/>
      <c r="S1006" s="142"/>
      <c r="T1006" s="142"/>
      <c r="U1006" s="143"/>
      <c r="V1006" s="143"/>
      <c r="W1006" s="144"/>
      <c r="X1006" s="145"/>
      <c r="Y1006" s="146"/>
    </row>
    <row r="1007" spans="1:25" x14ac:dyDescent="0.2">
      <c r="A1007" s="135"/>
      <c r="F1007" s="136"/>
      <c r="G1007" s="137"/>
      <c r="H1007" s="137"/>
      <c r="I1007" s="138"/>
      <c r="J1007" s="137"/>
      <c r="K1007" s="139"/>
      <c r="L1007" s="139"/>
      <c r="M1007" s="140"/>
      <c r="N1007" s="140"/>
      <c r="O1007" s="140"/>
      <c r="P1007" s="140"/>
      <c r="Q1007" s="140"/>
      <c r="R1007" s="141"/>
      <c r="S1007" s="142"/>
      <c r="T1007" s="142"/>
      <c r="U1007" s="143"/>
      <c r="V1007" s="143"/>
      <c r="W1007" s="144"/>
      <c r="X1007" s="145"/>
      <c r="Y1007" s="146"/>
    </row>
    <row r="1008" spans="1:25" x14ac:dyDescent="0.2">
      <c r="A1008" s="135"/>
      <c r="F1008" s="136"/>
      <c r="G1008" s="137"/>
      <c r="H1008" s="137"/>
      <c r="I1008" s="138"/>
      <c r="J1008" s="137"/>
      <c r="K1008" s="139"/>
      <c r="L1008" s="139"/>
      <c r="M1008" s="140"/>
      <c r="N1008" s="140"/>
      <c r="O1008" s="140"/>
      <c r="P1008" s="140"/>
      <c r="Q1008" s="140"/>
      <c r="R1008" s="141"/>
      <c r="S1008" s="142"/>
      <c r="T1008" s="142"/>
      <c r="U1008" s="143"/>
      <c r="V1008" s="143"/>
      <c r="W1008" s="144"/>
      <c r="X1008" s="145"/>
      <c r="Y1008" s="146"/>
    </row>
    <row r="1009" spans="1:25" x14ac:dyDescent="0.2">
      <c r="A1009" s="135"/>
      <c r="F1009" s="136"/>
      <c r="G1009" s="137"/>
      <c r="H1009" s="137"/>
      <c r="I1009" s="138"/>
      <c r="J1009" s="137"/>
      <c r="K1009" s="139"/>
      <c r="L1009" s="139"/>
      <c r="M1009" s="140"/>
      <c r="N1009" s="140"/>
      <c r="O1009" s="140"/>
      <c r="P1009" s="140"/>
      <c r="Q1009" s="140"/>
      <c r="R1009" s="141"/>
      <c r="S1009" s="142"/>
      <c r="T1009" s="142"/>
      <c r="U1009" s="143"/>
      <c r="V1009" s="143"/>
      <c r="W1009" s="144"/>
      <c r="X1009" s="145"/>
      <c r="Y1009" s="146"/>
    </row>
    <row r="1010" spans="1:25" x14ac:dyDescent="0.2">
      <c r="A1010" s="135"/>
      <c r="F1010" s="136"/>
      <c r="G1010" s="137"/>
      <c r="H1010" s="137"/>
      <c r="I1010" s="138"/>
      <c r="J1010" s="137"/>
      <c r="K1010" s="139"/>
      <c r="L1010" s="139"/>
      <c r="M1010" s="140"/>
      <c r="N1010" s="140"/>
      <c r="O1010" s="140"/>
      <c r="P1010" s="140"/>
      <c r="Q1010" s="140"/>
      <c r="R1010" s="141"/>
      <c r="S1010" s="142"/>
      <c r="T1010" s="142"/>
      <c r="U1010" s="143"/>
      <c r="V1010" s="143"/>
      <c r="W1010" s="144"/>
      <c r="X1010" s="145"/>
      <c r="Y1010" s="146"/>
    </row>
    <row r="1011" spans="1:25" x14ac:dyDescent="0.2">
      <c r="A1011" s="135"/>
      <c r="F1011" s="136"/>
      <c r="G1011" s="137"/>
      <c r="H1011" s="137"/>
      <c r="I1011" s="138"/>
      <c r="J1011" s="137"/>
      <c r="K1011" s="139"/>
      <c r="L1011" s="139"/>
      <c r="M1011" s="140"/>
      <c r="N1011" s="140"/>
      <c r="O1011" s="140"/>
      <c r="P1011" s="140"/>
      <c r="Q1011" s="140"/>
      <c r="R1011" s="141"/>
      <c r="S1011" s="142"/>
      <c r="T1011" s="142"/>
      <c r="U1011" s="143"/>
      <c r="V1011" s="143"/>
      <c r="W1011" s="144"/>
      <c r="X1011" s="145"/>
      <c r="Y1011" s="146"/>
    </row>
    <row r="1012" spans="1:25" x14ac:dyDescent="0.2">
      <c r="A1012" s="135"/>
      <c r="F1012" s="136"/>
      <c r="G1012" s="137"/>
      <c r="H1012" s="137"/>
      <c r="I1012" s="138"/>
      <c r="J1012" s="137"/>
      <c r="K1012" s="139"/>
      <c r="L1012" s="139"/>
      <c r="M1012" s="140"/>
      <c r="N1012" s="140"/>
      <c r="O1012" s="140"/>
      <c r="P1012" s="140"/>
      <c r="Q1012" s="140"/>
      <c r="R1012" s="141"/>
      <c r="S1012" s="142"/>
      <c r="T1012" s="142"/>
      <c r="U1012" s="143"/>
      <c r="V1012" s="143"/>
      <c r="W1012" s="144"/>
      <c r="X1012" s="145"/>
      <c r="Y1012" s="146"/>
    </row>
    <row r="1013" spans="1:25" x14ac:dyDescent="0.2">
      <c r="A1013" s="135"/>
      <c r="F1013" s="136"/>
      <c r="G1013" s="137"/>
      <c r="H1013" s="137"/>
      <c r="I1013" s="138"/>
      <c r="J1013" s="137"/>
      <c r="K1013" s="139"/>
      <c r="L1013" s="139"/>
      <c r="M1013" s="140"/>
      <c r="N1013" s="140"/>
      <c r="O1013" s="140"/>
      <c r="P1013" s="140"/>
      <c r="Q1013" s="140"/>
      <c r="R1013" s="141"/>
      <c r="S1013" s="142"/>
      <c r="T1013" s="142"/>
      <c r="U1013" s="143"/>
      <c r="V1013" s="143"/>
      <c r="W1013" s="144"/>
      <c r="X1013" s="145"/>
      <c r="Y1013" s="146"/>
    </row>
    <row r="1014" spans="1:25" x14ac:dyDescent="0.2">
      <c r="A1014" s="135"/>
      <c r="F1014" s="136"/>
      <c r="G1014" s="137"/>
      <c r="H1014" s="137"/>
      <c r="I1014" s="138"/>
      <c r="J1014" s="137"/>
      <c r="K1014" s="139"/>
      <c r="L1014" s="139"/>
      <c r="M1014" s="140"/>
      <c r="N1014" s="140"/>
      <c r="O1014" s="140"/>
      <c r="P1014" s="140"/>
      <c r="Q1014" s="140"/>
      <c r="R1014" s="141"/>
      <c r="S1014" s="142"/>
      <c r="T1014" s="142"/>
      <c r="U1014" s="143"/>
      <c r="V1014" s="143"/>
      <c r="W1014" s="144"/>
      <c r="X1014" s="145"/>
      <c r="Y1014" s="146"/>
    </row>
    <row r="1015" spans="1:25" x14ac:dyDescent="0.2">
      <c r="A1015" s="135"/>
      <c r="F1015" s="136"/>
      <c r="G1015" s="137"/>
      <c r="H1015" s="137"/>
      <c r="I1015" s="138"/>
      <c r="J1015" s="137"/>
      <c r="K1015" s="139"/>
      <c r="L1015" s="139"/>
      <c r="M1015" s="140"/>
      <c r="N1015" s="140"/>
      <c r="O1015" s="140"/>
      <c r="P1015" s="140"/>
      <c r="Q1015" s="140"/>
      <c r="R1015" s="141"/>
      <c r="S1015" s="142"/>
      <c r="T1015" s="142"/>
      <c r="U1015" s="143"/>
      <c r="V1015" s="143"/>
      <c r="W1015" s="144"/>
      <c r="X1015" s="145"/>
      <c r="Y1015" s="146"/>
    </row>
    <row r="1016" spans="1:25" x14ac:dyDescent="0.2">
      <c r="A1016" s="135"/>
      <c r="F1016" s="136"/>
      <c r="G1016" s="137"/>
      <c r="H1016" s="137"/>
      <c r="I1016" s="138"/>
      <c r="J1016" s="137"/>
      <c r="K1016" s="139"/>
      <c r="L1016" s="139"/>
      <c r="M1016" s="140"/>
      <c r="N1016" s="140"/>
      <c r="O1016" s="140"/>
      <c r="P1016" s="140"/>
      <c r="Q1016" s="140"/>
      <c r="R1016" s="141"/>
      <c r="S1016" s="142"/>
      <c r="T1016" s="142"/>
      <c r="U1016" s="143"/>
      <c r="V1016" s="143"/>
      <c r="W1016" s="144"/>
      <c r="X1016" s="145"/>
      <c r="Y1016" s="146"/>
    </row>
    <row r="1017" spans="1:25" x14ac:dyDescent="0.2">
      <c r="A1017" s="135"/>
      <c r="F1017" s="136"/>
      <c r="G1017" s="137"/>
      <c r="H1017" s="137"/>
      <c r="I1017" s="138"/>
      <c r="J1017" s="137"/>
      <c r="K1017" s="139"/>
      <c r="L1017" s="139"/>
      <c r="M1017" s="140"/>
      <c r="N1017" s="140"/>
      <c r="O1017" s="140"/>
      <c r="P1017" s="140"/>
      <c r="Q1017" s="140"/>
      <c r="R1017" s="141"/>
      <c r="S1017" s="142"/>
      <c r="T1017" s="142"/>
      <c r="U1017" s="143"/>
      <c r="V1017" s="143"/>
      <c r="W1017" s="144"/>
      <c r="X1017" s="145"/>
      <c r="Y1017" s="146"/>
    </row>
    <row r="1018" spans="1:25" x14ac:dyDescent="0.2">
      <c r="A1018" s="135"/>
      <c r="F1018" s="136"/>
      <c r="G1018" s="137"/>
      <c r="H1018" s="137"/>
      <c r="I1018" s="138"/>
      <c r="J1018" s="137"/>
      <c r="K1018" s="139"/>
      <c r="L1018" s="139"/>
      <c r="M1018" s="140"/>
      <c r="N1018" s="140"/>
      <c r="O1018" s="140"/>
      <c r="P1018" s="140"/>
      <c r="Q1018" s="140"/>
      <c r="R1018" s="141"/>
      <c r="S1018" s="142"/>
      <c r="T1018" s="142"/>
      <c r="U1018" s="143"/>
      <c r="V1018" s="143"/>
      <c r="W1018" s="144"/>
      <c r="X1018" s="145"/>
      <c r="Y1018" s="146"/>
    </row>
    <row r="1019" spans="1:25" x14ac:dyDescent="0.2">
      <c r="A1019" s="135"/>
      <c r="F1019" s="136"/>
      <c r="G1019" s="137"/>
      <c r="H1019" s="137"/>
      <c r="I1019" s="138"/>
      <c r="J1019" s="137"/>
      <c r="K1019" s="139"/>
      <c r="L1019" s="139"/>
      <c r="M1019" s="140"/>
      <c r="N1019" s="140"/>
      <c r="O1019" s="140"/>
      <c r="P1019" s="140"/>
      <c r="Q1019" s="140"/>
      <c r="R1019" s="141"/>
      <c r="S1019" s="142"/>
      <c r="T1019" s="142"/>
      <c r="U1019" s="143"/>
      <c r="V1019" s="143"/>
      <c r="W1019" s="144"/>
      <c r="X1019" s="145"/>
      <c r="Y1019" s="146"/>
    </row>
    <row r="1020" spans="1:25" x14ac:dyDescent="0.2">
      <c r="A1020" s="135"/>
      <c r="F1020" s="136"/>
      <c r="G1020" s="137"/>
      <c r="H1020" s="137"/>
      <c r="I1020" s="138"/>
      <c r="J1020" s="137"/>
      <c r="K1020" s="139"/>
      <c r="L1020" s="139"/>
      <c r="M1020" s="140"/>
      <c r="N1020" s="140"/>
      <c r="O1020" s="140"/>
      <c r="P1020" s="140"/>
      <c r="Q1020" s="140"/>
      <c r="R1020" s="141"/>
      <c r="S1020" s="142"/>
      <c r="T1020" s="142"/>
      <c r="U1020" s="143"/>
      <c r="V1020" s="143"/>
      <c r="W1020" s="144"/>
      <c r="X1020" s="145"/>
      <c r="Y1020" s="146"/>
    </row>
    <row r="1021" spans="1:25" x14ac:dyDescent="0.2">
      <c r="A1021" s="135"/>
      <c r="F1021" s="136"/>
      <c r="G1021" s="137"/>
      <c r="H1021" s="137"/>
      <c r="I1021" s="138"/>
      <c r="J1021" s="137"/>
      <c r="K1021" s="139"/>
      <c r="L1021" s="139"/>
      <c r="M1021" s="140"/>
      <c r="N1021" s="140"/>
      <c r="O1021" s="140"/>
      <c r="P1021" s="140"/>
      <c r="Q1021" s="140"/>
      <c r="R1021" s="141"/>
      <c r="S1021" s="142"/>
      <c r="T1021" s="142"/>
      <c r="U1021" s="143"/>
      <c r="V1021" s="143"/>
      <c r="W1021" s="144"/>
      <c r="X1021" s="145"/>
      <c r="Y1021" s="146"/>
    </row>
    <row r="1022" spans="1:25" x14ac:dyDescent="0.2">
      <c r="A1022" s="135"/>
      <c r="F1022" s="136"/>
      <c r="G1022" s="137"/>
      <c r="H1022" s="137"/>
      <c r="I1022" s="138"/>
      <c r="J1022" s="137"/>
      <c r="K1022" s="139"/>
      <c r="L1022" s="139"/>
      <c r="M1022" s="140"/>
      <c r="N1022" s="140"/>
      <c r="O1022" s="140"/>
      <c r="P1022" s="140"/>
      <c r="Q1022" s="140"/>
      <c r="R1022" s="141"/>
      <c r="S1022" s="142"/>
      <c r="T1022" s="142"/>
      <c r="U1022" s="143"/>
      <c r="V1022" s="143"/>
      <c r="W1022" s="144"/>
      <c r="X1022" s="145"/>
      <c r="Y1022" s="146"/>
    </row>
    <row r="1023" spans="1:25" x14ac:dyDescent="0.2">
      <c r="A1023" s="135"/>
      <c r="F1023" s="136"/>
      <c r="G1023" s="137"/>
      <c r="H1023" s="137"/>
      <c r="I1023" s="138"/>
      <c r="J1023" s="137"/>
      <c r="K1023" s="139"/>
      <c r="L1023" s="139"/>
      <c r="M1023" s="140"/>
      <c r="N1023" s="140"/>
      <c r="O1023" s="140"/>
      <c r="P1023" s="140"/>
      <c r="Q1023" s="140"/>
      <c r="R1023" s="141"/>
      <c r="S1023" s="142"/>
      <c r="T1023" s="142"/>
      <c r="U1023" s="143"/>
      <c r="V1023" s="143"/>
      <c r="W1023" s="144"/>
      <c r="X1023" s="145"/>
      <c r="Y1023" s="146"/>
    </row>
    <row r="1024" spans="1:25" x14ac:dyDescent="0.2">
      <c r="A1024" s="135"/>
      <c r="F1024" s="136"/>
      <c r="G1024" s="137"/>
      <c r="H1024" s="137"/>
      <c r="I1024" s="138"/>
      <c r="J1024" s="137"/>
      <c r="K1024" s="139"/>
      <c r="L1024" s="139"/>
      <c r="M1024" s="140"/>
      <c r="N1024" s="140"/>
      <c r="O1024" s="140"/>
      <c r="P1024" s="140"/>
      <c r="Q1024" s="140"/>
      <c r="R1024" s="141"/>
      <c r="S1024" s="142"/>
      <c r="T1024" s="142"/>
      <c r="U1024" s="143"/>
      <c r="V1024" s="143"/>
      <c r="W1024" s="144"/>
      <c r="X1024" s="145"/>
      <c r="Y1024" s="146"/>
    </row>
    <row r="1025" spans="1:25" x14ac:dyDescent="0.2">
      <c r="A1025" s="135"/>
      <c r="F1025" s="136"/>
      <c r="G1025" s="137"/>
      <c r="H1025" s="137"/>
      <c r="I1025" s="138"/>
      <c r="J1025" s="137"/>
      <c r="K1025" s="139"/>
      <c r="L1025" s="139"/>
      <c r="M1025" s="140"/>
      <c r="N1025" s="140"/>
      <c r="O1025" s="140"/>
      <c r="P1025" s="140"/>
      <c r="Q1025" s="140"/>
      <c r="R1025" s="141"/>
      <c r="S1025" s="142"/>
      <c r="T1025" s="142"/>
      <c r="U1025" s="143"/>
      <c r="V1025" s="143"/>
      <c r="W1025" s="144"/>
      <c r="X1025" s="145"/>
      <c r="Y1025" s="146"/>
    </row>
    <row r="1026" spans="1:25" x14ac:dyDescent="0.2">
      <c r="A1026" s="135"/>
      <c r="F1026" s="136"/>
      <c r="G1026" s="137"/>
      <c r="H1026" s="137"/>
      <c r="I1026" s="138"/>
      <c r="J1026" s="137"/>
      <c r="K1026" s="139"/>
      <c r="L1026" s="139"/>
      <c r="M1026" s="140"/>
      <c r="N1026" s="140"/>
      <c r="O1026" s="140"/>
      <c r="P1026" s="140"/>
      <c r="Q1026" s="140"/>
      <c r="R1026" s="141"/>
      <c r="S1026" s="142"/>
      <c r="T1026" s="142"/>
      <c r="U1026" s="143"/>
      <c r="V1026" s="143"/>
      <c r="W1026" s="144"/>
      <c r="X1026" s="145"/>
      <c r="Y1026" s="146"/>
    </row>
    <row r="1027" spans="1:25" x14ac:dyDescent="0.2">
      <c r="A1027" s="135"/>
      <c r="F1027" s="136"/>
      <c r="G1027" s="137"/>
      <c r="H1027" s="137"/>
      <c r="I1027" s="138"/>
      <c r="J1027" s="137"/>
      <c r="K1027" s="139"/>
      <c r="L1027" s="139"/>
      <c r="M1027" s="140"/>
      <c r="N1027" s="140"/>
      <c r="O1027" s="140"/>
      <c r="P1027" s="140"/>
      <c r="Q1027" s="140"/>
      <c r="R1027" s="141"/>
      <c r="S1027" s="142"/>
      <c r="T1027" s="142"/>
      <c r="U1027" s="143"/>
      <c r="V1027" s="143"/>
      <c r="W1027" s="144"/>
      <c r="X1027" s="145"/>
      <c r="Y1027" s="146"/>
    </row>
    <row r="1028" spans="1:25" x14ac:dyDescent="0.2">
      <c r="A1028" s="135"/>
      <c r="F1028" s="136"/>
      <c r="G1028" s="137"/>
      <c r="H1028" s="137"/>
      <c r="I1028" s="138"/>
      <c r="J1028" s="137"/>
      <c r="K1028" s="139"/>
      <c r="L1028" s="139"/>
      <c r="M1028" s="140"/>
      <c r="N1028" s="140"/>
      <c r="O1028" s="140"/>
      <c r="P1028" s="140"/>
      <c r="Q1028" s="140"/>
      <c r="R1028" s="141"/>
      <c r="S1028" s="142"/>
      <c r="T1028" s="142"/>
      <c r="U1028" s="143"/>
      <c r="V1028" s="143"/>
      <c r="W1028" s="144"/>
      <c r="X1028" s="145"/>
      <c r="Y1028" s="146"/>
    </row>
    <row r="1029" spans="1:25" x14ac:dyDescent="0.2">
      <c r="A1029" s="135"/>
      <c r="F1029" s="136"/>
      <c r="G1029" s="137"/>
      <c r="H1029" s="137"/>
      <c r="I1029" s="138"/>
      <c r="J1029" s="137"/>
      <c r="K1029" s="139"/>
      <c r="L1029" s="139"/>
      <c r="M1029" s="140"/>
      <c r="N1029" s="140"/>
      <c r="O1029" s="140"/>
      <c r="P1029" s="140"/>
      <c r="Q1029" s="140"/>
      <c r="R1029" s="141"/>
      <c r="S1029" s="142"/>
      <c r="T1029" s="142"/>
      <c r="U1029" s="143"/>
      <c r="V1029" s="143"/>
      <c r="W1029" s="144"/>
      <c r="X1029" s="145"/>
      <c r="Y1029" s="146"/>
    </row>
    <row r="1030" spans="1:25" x14ac:dyDescent="0.2">
      <c r="A1030" s="135"/>
      <c r="F1030" s="136"/>
      <c r="G1030" s="137"/>
      <c r="H1030" s="137"/>
      <c r="I1030" s="138"/>
      <c r="J1030" s="137"/>
      <c r="K1030" s="139"/>
      <c r="L1030" s="139"/>
      <c r="M1030" s="140"/>
      <c r="N1030" s="140"/>
      <c r="O1030" s="140"/>
      <c r="P1030" s="140"/>
      <c r="Q1030" s="140"/>
      <c r="R1030" s="141"/>
      <c r="S1030" s="142"/>
      <c r="T1030" s="142"/>
      <c r="U1030" s="143"/>
      <c r="V1030" s="143"/>
      <c r="W1030" s="144"/>
      <c r="X1030" s="145"/>
      <c r="Y1030" s="146"/>
    </row>
    <row r="1031" spans="1:25" x14ac:dyDescent="0.2">
      <c r="A1031" s="135"/>
      <c r="F1031" s="136"/>
      <c r="G1031" s="137"/>
      <c r="H1031" s="137"/>
      <c r="I1031" s="138"/>
      <c r="J1031" s="137"/>
      <c r="K1031" s="139"/>
      <c r="L1031" s="139"/>
      <c r="M1031" s="140"/>
      <c r="N1031" s="140"/>
      <c r="O1031" s="140"/>
      <c r="P1031" s="140"/>
      <c r="Q1031" s="140"/>
      <c r="R1031" s="141"/>
      <c r="S1031" s="142"/>
      <c r="T1031" s="142"/>
      <c r="U1031" s="143"/>
      <c r="V1031" s="143"/>
      <c r="W1031" s="144"/>
      <c r="X1031" s="145"/>
      <c r="Y1031" s="146"/>
    </row>
    <row r="1032" spans="1:25" x14ac:dyDescent="0.2">
      <c r="A1032" s="135"/>
      <c r="F1032" s="136"/>
      <c r="G1032" s="137"/>
      <c r="H1032" s="137"/>
      <c r="I1032" s="138"/>
      <c r="J1032" s="137"/>
      <c r="K1032" s="139"/>
      <c r="L1032" s="139"/>
      <c r="M1032" s="140"/>
      <c r="N1032" s="140"/>
      <c r="O1032" s="140"/>
      <c r="P1032" s="140"/>
      <c r="Q1032" s="140"/>
      <c r="R1032" s="141"/>
      <c r="S1032" s="142"/>
      <c r="T1032" s="142"/>
      <c r="U1032" s="143"/>
      <c r="V1032" s="143"/>
      <c r="W1032" s="144"/>
      <c r="X1032" s="145"/>
      <c r="Y1032" s="146"/>
    </row>
    <row r="1033" spans="1:25" x14ac:dyDescent="0.2">
      <c r="A1033" s="135"/>
      <c r="F1033" s="136"/>
      <c r="G1033" s="137"/>
      <c r="H1033" s="137"/>
      <c r="I1033" s="138"/>
      <c r="J1033" s="137"/>
      <c r="K1033" s="139"/>
      <c r="L1033" s="139"/>
      <c r="M1033" s="140"/>
      <c r="N1033" s="140"/>
      <c r="O1033" s="140"/>
      <c r="P1033" s="140"/>
      <c r="Q1033" s="140"/>
      <c r="R1033" s="141"/>
      <c r="S1033" s="142"/>
      <c r="T1033" s="142"/>
      <c r="U1033" s="143"/>
      <c r="V1033" s="143"/>
      <c r="W1033" s="144"/>
      <c r="X1033" s="145"/>
      <c r="Y1033" s="146"/>
    </row>
    <row r="1034" spans="1:25" x14ac:dyDescent="0.2">
      <c r="A1034" s="135"/>
      <c r="F1034" s="136"/>
      <c r="G1034" s="137"/>
      <c r="H1034" s="137"/>
      <c r="I1034" s="138"/>
      <c r="J1034" s="137"/>
      <c r="K1034" s="139"/>
      <c r="L1034" s="139"/>
      <c r="M1034" s="140"/>
      <c r="N1034" s="140"/>
      <c r="O1034" s="140"/>
      <c r="P1034" s="140"/>
      <c r="Q1034" s="140"/>
      <c r="R1034" s="141"/>
      <c r="S1034" s="142"/>
      <c r="T1034" s="142"/>
      <c r="U1034" s="143"/>
      <c r="V1034" s="143"/>
      <c r="W1034" s="144"/>
      <c r="X1034" s="145"/>
      <c r="Y1034" s="146"/>
    </row>
    <row r="1035" spans="1:25" x14ac:dyDescent="0.2">
      <c r="A1035" s="135"/>
      <c r="F1035" s="136"/>
      <c r="G1035" s="137"/>
      <c r="H1035" s="137"/>
      <c r="I1035" s="138"/>
      <c r="J1035" s="137"/>
      <c r="K1035" s="139"/>
      <c r="L1035" s="139"/>
      <c r="M1035" s="140"/>
      <c r="N1035" s="140"/>
      <c r="O1035" s="140"/>
      <c r="P1035" s="140"/>
      <c r="Q1035" s="140"/>
      <c r="R1035" s="141"/>
      <c r="S1035" s="142"/>
      <c r="T1035" s="142"/>
      <c r="U1035" s="143"/>
      <c r="V1035" s="143"/>
      <c r="W1035" s="144"/>
      <c r="X1035" s="145"/>
      <c r="Y1035" s="146"/>
    </row>
    <row r="1036" spans="1:25" x14ac:dyDescent="0.2">
      <c r="A1036" s="135"/>
      <c r="F1036" s="136"/>
      <c r="G1036" s="137"/>
      <c r="H1036" s="137"/>
      <c r="I1036" s="138"/>
      <c r="J1036" s="137"/>
      <c r="K1036" s="139"/>
      <c r="L1036" s="139"/>
      <c r="M1036" s="140"/>
      <c r="N1036" s="140"/>
      <c r="O1036" s="140"/>
      <c r="P1036" s="140"/>
      <c r="Q1036" s="140"/>
      <c r="R1036" s="141"/>
      <c r="S1036" s="142"/>
      <c r="T1036" s="142"/>
      <c r="U1036" s="143"/>
      <c r="V1036" s="143"/>
      <c r="W1036" s="144"/>
      <c r="X1036" s="145"/>
      <c r="Y1036" s="146"/>
    </row>
    <row r="1037" spans="1:25" x14ac:dyDescent="0.2">
      <c r="A1037" s="135"/>
      <c r="F1037" s="136"/>
      <c r="G1037" s="137"/>
      <c r="H1037" s="137"/>
      <c r="I1037" s="138"/>
      <c r="J1037" s="137"/>
      <c r="K1037" s="139"/>
      <c r="L1037" s="139"/>
      <c r="M1037" s="140"/>
      <c r="N1037" s="140"/>
      <c r="O1037" s="140"/>
      <c r="P1037" s="140"/>
      <c r="Q1037" s="140"/>
      <c r="R1037" s="141"/>
      <c r="S1037" s="142"/>
      <c r="T1037" s="142"/>
      <c r="U1037" s="143"/>
      <c r="V1037" s="143"/>
      <c r="W1037" s="144"/>
      <c r="X1037" s="145"/>
      <c r="Y1037" s="146"/>
    </row>
    <row r="1038" spans="1:25" x14ac:dyDescent="0.2">
      <c r="A1038" s="135"/>
      <c r="F1038" s="136"/>
      <c r="G1038" s="137"/>
      <c r="H1038" s="137"/>
      <c r="I1038" s="138"/>
      <c r="J1038" s="137"/>
      <c r="K1038" s="139"/>
      <c r="L1038" s="139"/>
      <c r="M1038" s="140"/>
      <c r="N1038" s="140"/>
      <c r="O1038" s="140"/>
      <c r="P1038" s="140"/>
      <c r="Q1038" s="140"/>
      <c r="R1038" s="141"/>
      <c r="S1038" s="142"/>
      <c r="T1038" s="142"/>
      <c r="U1038" s="143"/>
      <c r="V1038" s="143"/>
      <c r="W1038" s="144"/>
      <c r="X1038" s="145"/>
      <c r="Y1038" s="146"/>
    </row>
    <row r="1039" spans="1:25" x14ac:dyDescent="0.2">
      <c r="A1039" s="135"/>
      <c r="F1039" s="136"/>
      <c r="G1039" s="137"/>
      <c r="H1039" s="137"/>
      <c r="I1039" s="138"/>
      <c r="J1039" s="137"/>
      <c r="K1039" s="139"/>
      <c r="L1039" s="139"/>
      <c r="M1039" s="140"/>
      <c r="N1039" s="140"/>
      <c r="O1039" s="140"/>
      <c r="P1039" s="140"/>
      <c r="Q1039" s="140"/>
      <c r="R1039" s="141"/>
      <c r="S1039" s="142"/>
      <c r="T1039" s="142"/>
      <c r="U1039" s="143"/>
      <c r="V1039" s="143"/>
      <c r="W1039" s="144"/>
      <c r="X1039" s="145"/>
      <c r="Y1039" s="146"/>
    </row>
    <row r="1040" spans="1:25" x14ac:dyDescent="0.2">
      <c r="A1040" s="135"/>
      <c r="F1040" s="136"/>
      <c r="G1040" s="137"/>
      <c r="H1040" s="137"/>
      <c r="I1040" s="138"/>
      <c r="J1040" s="137"/>
      <c r="K1040" s="139"/>
      <c r="L1040" s="139"/>
      <c r="M1040" s="140"/>
      <c r="N1040" s="140"/>
      <c r="O1040" s="140"/>
      <c r="P1040" s="140"/>
      <c r="Q1040" s="140"/>
      <c r="R1040" s="141"/>
      <c r="S1040" s="142"/>
      <c r="T1040" s="142"/>
      <c r="U1040" s="143"/>
      <c r="V1040" s="143"/>
      <c r="W1040" s="144"/>
      <c r="X1040" s="145"/>
      <c r="Y1040" s="146"/>
    </row>
    <row r="1041" spans="1:25" x14ac:dyDescent="0.2">
      <c r="A1041" s="135"/>
      <c r="F1041" s="136"/>
      <c r="G1041" s="137"/>
      <c r="H1041" s="137"/>
      <c r="I1041" s="138"/>
      <c r="J1041" s="137"/>
      <c r="K1041" s="139"/>
      <c r="L1041" s="139"/>
      <c r="M1041" s="140"/>
      <c r="N1041" s="140"/>
      <c r="O1041" s="140"/>
      <c r="P1041" s="140"/>
      <c r="Q1041" s="140"/>
      <c r="R1041" s="141"/>
      <c r="S1041" s="142"/>
      <c r="T1041" s="142"/>
      <c r="U1041" s="143"/>
      <c r="V1041" s="143"/>
      <c r="W1041" s="144"/>
      <c r="X1041" s="145"/>
      <c r="Y1041" s="146"/>
    </row>
    <row r="1042" spans="1:25" x14ac:dyDescent="0.2">
      <c r="A1042" s="135"/>
      <c r="F1042" s="136"/>
      <c r="G1042" s="137"/>
      <c r="H1042" s="137"/>
      <c r="I1042" s="138"/>
      <c r="J1042" s="137"/>
      <c r="K1042" s="139"/>
      <c r="L1042" s="139"/>
      <c r="M1042" s="140"/>
      <c r="N1042" s="140"/>
      <c r="O1042" s="140"/>
      <c r="P1042" s="140"/>
      <c r="Q1042" s="140"/>
      <c r="R1042" s="141"/>
      <c r="S1042" s="142"/>
      <c r="T1042" s="142"/>
      <c r="U1042" s="143"/>
      <c r="V1042" s="143"/>
      <c r="W1042" s="144"/>
      <c r="X1042" s="145"/>
      <c r="Y1042" s="146"/>
    </row>
    <row r="1043" spans="1:25" x14ac:dyDescent="0.2">
      <c r="A1043" s="135"/>
      <c r="F1043" s="136"/>
      <c r="G1043" s="137"/>
      <c r="H1043" s="137"/>
      <c r="I1043" s="138"/>
      <c r="J1043" s="137"/>
      <c r="K1043" s="139"/>
      <c r="L1043" s="139"/>
      <c r="M1043" s="140"/>
      <c r="N1043" s="140"/>
      <c r="O1043" s="140"/>
      <c r="P1043" s="140"/>
      <c r="Q1043" s="140"/>
      <c r="R1043" s="141"/>
      <c r="S1043" s="142"/>
      <c r="T1043" s="142"/>
      <c r="U1043" s="143"/>
      <c r="V1043" s="143"/>
      <c r="W1043" s="144"/>
      <c r="X1043" s="145"/>
      <c r="Y1043" s="146"/>
    </row>
    <row r="1044" spans="1:25" x14ac:dyDescent="0.2">
      <c r="A1044" s="135"/>
      <c r="F1044" s="136"/>
      <c r="G1044" s="137"/>
      <c r="H1044" s="137"/>
      <c r="I1044" s="138"/>
      <c r="J1044" s="137"/>
      <c r="K1044" s="139"/>
      <c r="L1044" s="139"/>
      <c r="M1044" s="140"/>
      <c r="N1044" s="140"/>
      <c r="O1044" s="140"/>
      <c r="P1044" s="140"/>
      <c r="Q1044" s="140"/>
      <c r="R1044" s="141"/>
      <c r="S1044" s="142"/>
      <c r="T1044" s="142"/>
      <c r="U1044" s="143"/>
      <c r="V1044" s="143"/>
      <c r="W1044" s="144"/>
      <c r="X1044" s="145"/>
      <c r="Y1044" s="146"/>
    </row>
    <row r="1045" spans="1:25" x14ac:dyDescent="0.2">
      <c r="A1045" s="135"/>
      <c r="F1045" s="136"/>
      <c r="G1045" s="137"/>
      <c r="H1045" s="137"/>
      <c r="I1045" s="138"/>
      <c r="J1045" s="137"/>
      <c r="K1045" s="139"/>
      <c r="L1045" s="139"/>
      <c r="M1045" s="140"/>
      <c r="N1045" s="140"/>
      <c r="O1045" s="140"/>
      <c r="P1045" s="140"/>
      <c r="Q1045" s="140"/>
      <c r="R1045" s="141"/>
      <c r="S1045" s="142"/>
      <c r="T1045" s="142"/>
      <c r="U1045" s="143"/>
      <c r="V1045" s="143"/>
      <c r="W1045" s="144"/>
      <c r="X1045" s="145"/>
      <c r="Y1045" s="146"/>
    </row>
    <row r="1046" spans="1:25" x14ac:dyDescent="0.2">
      <c r="A1046" s="135"/>
      <c r="F1046" s="136"/>
      <c r="G1046" s="137"/>
      <c r="H1046" s="137"/>
      <c r="I1046" s="138"/>
      <c r="J1046" s="137"/>
      <c r="K1046" s="139"/>
      <c r="L1046" s="139"/>
      <c r="M1046" s="140"/>
      <c r="N1046" s="140"/>
      <c r="O1046" s="140"/>
      <c r="P1046" s="140"/>
      <c r="Q1046" s="140"/>
      <c r="R1046" s="141"/>
      <c r="S1046" s="142"/>
      <c r="T1046" s="142"/>
      <c r="U1046" s="143"/>
      <c r="V1046" s="143"/>
      <c r="W1046" s="144"/>
      <c r="X1046" s="145"/>
      <c r="Y1046" s="146"/>
    </row>
    <row r="1047" spans="1:25" x14ac:dyDescent="0.2">
      <c r="A1047" s="135"/>
      <c r="F1047" s="136"/>
      <c r="G1047" s="137"/>
      <c r="H1047" s="137"/>
      <c r="I1047" s="138"/>
      <c r="J1047" s="137"/>
      <c r="K1047" s="139"/>
      <c r="L1047" s="139"/>
      <c r="M1047" s="140"/>
      <c r="N1047" s="140"/>
      <c r="O1047" s="140"/>
      <c r="P1047" s="140"/>
      <c r="Q1047" s="140"/>
      <c r="R1047" s="141"/>
      <c r="S1047" s="142"/>
      <c r="T1047" s="142"/>
      <c r="U1047" s="143"/>
      <c r="V1047" s="143"/>
      <c r="W1047" s="144"/>
      <c r="X1047" s="145"/>
      <c r="Y1047" s="146"/>
    </row>
    <row r="1048" spans="1:25" x14ac:dyDescent="0.2">
      <c r="A1048" s="135"/>
      <c r="F1048" s="136"/>
      <c r="G1048" s="137"/>
      <c r="H1048" s="137"/>
      <c r="I1048" s="138"/>
      <c r="J1048" s="137"/>
      <c r="K1048" s="139"/>
      <c r="L1048" s="139"/>
      <c r="M1048" s="140"/>
      <c r="N1048" s="140"/>
      <c r="O1048" s="140"/>
      <c r="P1048" s="140"/>
      <c r="Q1048" s="140"/>
      <c r="R1048" s="141"/>
      <c r="S1048" s="142"/>
      <c r="T1048" s="142"/>
      <c r="U1048" s="143"/>
      <c r="V1048" s="143"/>
      <c r="W1048" s="144"/>
      <c r="X1048" s="145"/>
      <c r="Y1048" s="146"/>
    </row>
    <row r="1049" spans="1:25" x14ac:dyDescent="0.2">
      <c r="A1049" s="135"/>
      <c r="F1049" s="136"/>
      <c r="G1049" s="137"/>
      <c r="H1049" s="137"/>
      <c r="I1049" s="138"/>
      <c r="J1049" s="137"/>
      <c r="K1049" s="139"/>
      <c r="L1049" s="139"/>
      <c r="M1049" s="140"/>
      <c r="N1049" s="140"/>
      <c r="O1049" s="140"/>
      <c r="P1049" s="140"/>
      <c r="Q1049" s="140"/>
      <c r="R1049" s="141"/>
      <c r="S1049" s="142"/>
      <c r="T1049" s="142"/>
      <c r="U1049" s="143"/>
      <c r="V1049" s="143"/>
      <c r="W1049" s="144"/>
      <c r="X1049" s="145"/>
      <c r="Y1049" s="146"/>
    </row>
    <row r="1050" spans="1:25" x14ac:dyDescent="0.2">
      <c r="A1050" s="135"/>
      <c r="F1050" s="136"/>
      <c r="G1050" s="137"/>
      <c r="H1050" s="137"/>
      <c r="I1050" s="138"/>
      <c r="J1050" s="137"/>
      <c r="K1050" s="139"/>
      <c r="L1050" s="139"/>
      <c r="M1050" s="140"/>
      <c r="N1050" s="140"/>
      <c r="O1050" s="140"/>
      <c r="P1050" s="140"/>
      <c r="Q1050" s="140"/>
      <c r="R1050" s="141"/>
      <c r="S1050" s="142"/>
      <c r="T1050" s="142"/>
      <c r="U1050" s="143"/>
      <c r="V1050" s="143"/>
      <c r="W1050" s="144"/>
      <c r="X1050" s="145"/>
      <c r="Y1050" s="146"/>
    </row>
    <row r="1051" spans="1:25" x14ac:dyDescent="0.2">
      <c r="A1051" s="135"/>
      <c r="F1051" s="136"/>
      <c r="G1051" s="137"/>
      <c r="H1051" s="137"/>
      <c r="I1051" s="138"/>
      <c r="J1051" s="137"/>
      <c r="K1051" s="139"/>
      <c r="L1051" s="139"/>
      <c r="M1051" s="140"/>
      <c r="N1051" s="140"/>
      <c r="O1051" s="140"/>
      <c r="P1051" s="140"/>
      <c r="Q1051" s="140"/>
      <c r="R1051" s="141"/>
      <c r="S1051" s="142"/>
      <c r="T1051" s="142"/>
      <c r="U1051" s="143"/>
      <c r="V1051" s="143"/>
      <c r="W1051" s="144"/>
      <c r="X1051" s="145"/>
      <c r="Y1051" s="146"/>
    </row>
    <row r="1052" spans="1:25" x14ac:dyDescent="0.2">
      <c r="A1052" s="135"/>
      <c r="F1052" s="136"/>
      <c r="G1052" s="137"/>
      <c r="H1052" s="137"/>
      <c r="I1052" s="138"/>
      <c r="J1052" s="137"/>
      <c r="K1052" s="139"/>
      <c r="L1052" s="139"/>
      <c r="M1052" s="140"/>
      <c r="N1052" s="140"/>
      <c r="O1052" s="140"/>
      <c r="P1052" s="140"/>
      <c r="Q1052" s="140"/>
      <c r="R1052" s="141"/>
      <c r="S1052" s="142"/>
      <c r="T1052" s="142"/>
      <c r="U1052" s="143"/>
      <c r="V1052" s="143"/>
      <c r="W1052" s="144"/>
      <c r="X1052" s="145"/>
      <c r="Y1052" s="146"/>
    </row>
    <row r="1053" spans="1:25" x14ac:dyDescent="0.2">
      <c r="A1053" s="135"/>
      <c r="F1053" s="136"/>
      <c r="G1053" s="137"/>
      <c r="H1053" s="137"/>
      <c r="I1053" s="138"/>
      <c r="J1053" s="137"/>
      <c r="K1053" s="139"/>
      <c r="L1053" s="139"/>
      <c r="M1053" s="140"/>
      <c r="N1053" s="140"/>
      <c r="O1053" s="140"/>
      <c r="P1053" s="140"/>
      <c r="Q1053" s="140"/>
      <c r="R1053" s="141"/>
      <c r="S1053" s="142"/>
      <c r="T1053" s="142"/>
      <c r="U1053" s="143"/>
      <c r="V1053" s="143"/>
      <c r="W1053" s="144"/>
      <c r="X1053" s="145"/>
      <c r="Y1053" s="146"/>
    </row>
    <row r="1054" spans="1:25" x14ac:dyDescent="0.2">
      <c r="A1054" s="135"/>
      <c r="F1054" s="136"/>
      <c r="G1054" s="137"/>
      <c r="H1054" s="137"/>
      <c r="I1054" s="138"/>
      <c r="J1054" s="137"/>
      <c r="K1054" s="139"/>
      <c r="L1054" s="139"/>
      <c r="M1054" s="140"/>
      <c r="N1054" s="140"/>
      <c r="O1054" s="140"/>
      <c r="P1054" s="140"/>
      <c r="Q1054" s="140"/>
      <c r="R1054" s="141"/>
      <c r="S1054" s="142"/>
      <c r="T1054" s="142"/>
      <c r="U1054" s="143"/>
      <c r="V1054" s="143"/>
      <c r="W1054" s="144"/>
      <c r="X1054" s="145"/>
      <c r="Y1054" s="146"/>
    </row>
    <row r="1055" spans="1:25" x14ac:dyDescent="0.2">
      <c r="A1055" s="135"/>
      <c r="F1055" s="136"/>
      <c r="G1055" s="137"/>
      <c r="H1055" s="137"/>
      <c r="I1055" s="138"/>
      <c r="J1055" s="137"/>
      <c r="K1055" s="139"/>
      <c r="L1055" s="139"/>
      <c r="M1055" s="140"/>
      <c r="N1055" s="140"/>
      <c r="O1055" s="140"/>
      <c r="P1055" s="140"/>
      <c r="Q1055" s="140"/>
      <c r="R1055" s="141"/>
      <c r="S1055" s="142"/>
      <c r="T1055" s="142"/>
      <c r="U1055" s="143"/>
      <c r="V1055" s="143"/>
      <c r="W1055" s="144"/>
      <c r="X1055" s="145"/>
      <c r="Y1055" s="146"/>
    </row>
    <row r="1056" spans="1:25" x14ac:dyDescent="0.2">
      <c r="A1056" s="135"/>
      <c r="F1056" s="136"/>
      <c r="G1056" s="137"/>
      <c r="H1056" s="137"/>
      <c r="I1056" s="138"/>
      <c r="J1056" s="137"/>
      <c r="K1056" s="139"/>
      <c r="L1056" s="139"/>
      <c r="M1056" s="140"/>
      <c r="N1056" s="140"/>
      <c r="O1056" s="140"/>
      <c r="P1056" s="140"/>
      <c r="Q1056" s="140"/>
      <c r="R1056" s="141"/>
      <c r="S1056" s="142"/>
      <c r="T1056" s="142"/>
      <c r="U1056" s="143"/>
      <c r="V1056" s="143"/>
      <c r="W1056" s="144"/>
      <c r="X1056" s="145"/>
      <c r="Y1056" s="146"/>
    </row>
    <row r="1057" spans="1:25" x14ac:dyDescent="0.2">
      <c r="A1057" s="135"/>
      <c r="F1057" s="136"/>
      <c r="G1057" s="137"/>
      <c r="H1057" s="137"/>
      <c r="I1057" s="138"/>
      <c r="J1057" s="137"/>
      <c r="K1057" s="139"/>
      <c r="L1057" s="139"/>
      <c r="M1057" s="140"/>
      <c r="N1057" s="140"/>
      <c r="O1057" s="140"/>
      <c r="P1057" s="140"/>
      <c r="Q1057" s="140"/>
      <c r="R1057" s="141"/>
      <c r="S1057" s="142"/>
      <c r="T1057" s="142"/>
      <c r="U1057" s="143"/>
      <c r="V1057" s="143"/>
      <c r="W1057" s="144"/>
      <c r="X1057" s="145"/>
      <c r="Y1057" s="146"/>
    </row>
    <row r="1058" spans="1:25" x14ac:dyDescent="0.2">
      <c r="A1058" s="135"/>
      <c r="F1058" s="136"/>
      <c r="G1058" s="137"/>
      <c r="H1058" s="137"/>
      <c r="I1058" s="138"/>
      <c r="J1058" s="137"/>
      <c r="K1058" s="139"/>
      <c r="L1058" s="139"/>
      <c r="M1058" s="140"/>
      <c r="N1058" s="140"/>
      <c r="O1058" s="140"/>
      <c r="P1058" s="140"/>
      <c r="Q1058" s="140"/>
      <c r="R1058" s="141"/>
      <c r="S1058" s="142"/>
      <c r="T1058" s="142"/>
      <c r="U1058" s="143"/>
      <c r="V1058" s="143"/>
      <c r="W1058" s="144"/>
      <c r="X1058" s="145"/>
      <c r="Y1058" s="146"/>
    </row>
    <row r="1059" spans="1:25" x14ac:dyDescent="0.2">
      <c r="A1059" s="135"/>
      <c r="F1059" s="136"/>
      <c r="G1059" s="137"/>
      <c r="H1059" s="137"/>
      <c r="I1059" s="138"/>
      <c r="J1059" s="137"/>
      <c r="K1059" s="139"/>
      <c r="L1059" s="139"/>
      <c r="M1059" s="140"/>
      <c r="N1059" s="140"/>
      <c r="O1059" s="140"/>
      <c r="P1059" s="140"/>
      <c r="Q1059" s="140"/>
      <c r="R1059" s="141"/>
      <c r="S1059" s="142"/>
      <c r="T1059" s="142"/>
      <c r="U1059" s="143"/>
      <c r="V1059" s="143"/>
      <c r="W1059" s="144"/>
      <c r="X1059" s="145"/>
      <c r="Y1059" s="146"/>
    </row>
    <row r="1060" spans="1:25" x14ac:dyDescent="0.2">
      <c r="A1060" s="135"/>
      <c r="F1060" s="136"/>
      <c r="G1060" s="137"/>
      <c r="H1060" s="137"/>
      <c r="I1060" s="138"/>
      <c r="J1060" s="137"/>
      <c r="K1060" s="139"/>
      <c r="L1060" s="139"/>
      <c r="M1060" s="140"/>
      <c r="N1060" s="140"/>
      <c r="O1060" s="140"/>
      <c r="P1060" s="140"/>
      <c r="Q1060" s="140"/>
      <c r="R1060" s="141"/>
      <c r="S1060" s="142"/>
      <c r="T1060" s="142"/>
      <c r="U1060" s="143"/>
      <c r="V1060" s="143"/>
      <c r="W1060" s="144"/>
      <c r="X1060" s="145"/>
      <c r="Y1060" s="146"/>
    </row>
    <row r="1061" spans="1:25" x14ac:dyDescent="0.2">
      <c r="A1061" s="135"/>
      <c r="F1061" s="136"/>
      <c r="G1061" s="137"/>
      <c r="H1061" s="137"/>
      <c r="I1061" s="138"/>
      <c r="J1061" s="137"/>
      <c r="K1061" s="139"/>
      <c r="L1061" s="139"/>
      <c r="M1061" s="140"/>
      <c r="N1061" s="140"/>
      <c r="O1061" s="140"/>
      <c r="P1061" s="140"/>
      <c r="Q1061" s="140"/>
      <c r="R1061" s="141"/>
      <c r="S1061" s="142"/>
      <c r="T1061" s="142"/>
      <c r="U1061" s="143"/>
      <c r="V1061" s="143"/>
      <c r="W1061" s="144"/>
      <c r="X1061" s="145"/>
      <c r="Y1061" s="146"/>
    </row>
    <row r="1062" spans="1:25" x14ac:dyDescent="0.2">
      <c r="A1062" s="135"/>
      <c r="F1062" s="136"/>
      <c r="G1062" s="137"/>
      <c r="H1062" s="137"/>
      <c r="I1062" s="138"/>
      <c r="J1062" s="137"/>
      <c r="K1062" s="139"/>
      <c r="L1062" s="139"/>
      <c r="M1062" s="140"/>
      <c r="N1062" s="140"/>
      <c r="O1062" s="140"/>
      <c r="P1062" s="140"/>
      <c r="Q1062" s="140"/>
      <c r="R1062" s="141"/>
      <c r="S1062" s="142"/>
      <c r="T1062" s="142"/>
      <c r="U1062" s="143"/>
      <c r="V1062" s="143"/>
      <c r="W1062" s="144"/>
      <c r="X1062" s="145"/>
      <c r="Y1062" s="146"/>
    </row>
    <row r="1063" spans="1:25" x14ac:dyDescent="0.2">
      <c r="A1063" s="135"/>
      <c r="F1063" s="136"/>
      <c r="G1063" s="137"/>
      <c r="H1063" s="137"/>
      <c r="I1063" s="138"/>
      <c r="J1063" s="137"/>
      <c r="K1063" s="139"/>
      <c r="L1063" s="139"/>
      <c r="M1063" s="140"/>
      <c r="N1063" s="140"/>
      <c r="O1063" s="140"/>
      <c r="P1063" s="140"/>
      <c r="Q1063" s="140"/>
      <c r="R1063" s="141"/>
      <c r="S1063" s="142"/>
      <c r="T1063" s="142"/>
      <c r="U1063" s="143"/>
      <c r="V1063" s="143"/>
      <c r="W1063" s="144"/>
      <c r="X1063" s="145"/>
      <c r="Y1063" s="146"/>
    </row>
    <row r="1064" spans="1:25" x14ac:dyDescent="0.2">
      <c r="A1064" s="135"/>
      <c r="F1064" s="136"/>
      <c r="G1064" s="137"/>
      <c r="H1064" s="137"/>
      <c r="I1064" s="138"/>
      <c r="J1064" s="137"/>
      <c r="K1064" s="139"/>
      <c r="L1064" s="139"/>
      <c r="M1064" s="140"/>
      <c r="N1064" s="140"/>
      <c r="O1064" s="140"/>
      <c r="P1064" s="140"/>
      <c r="Q1064" s="140"/>
      <c r="R1064" s="141"/>
      <c r="S1064" s="142"/>
      <c r="T1064" s="142"/>
      <c r="U1064" s="143"/>
      <c r="V1064" s="143"/>
      <c r="W1064" s="144"/>
      <c r="X1064" s="145"/>
      <c r="Y1064" s="146"/>
    </row>
    <row r="1065" spans="1:25" x14ac:dyDescent="0.2">
      <c r="A1065" s="135"/>
      <c r="F1065" s="136"/>
      <c r="G1065" s="137"/>
      <c r="H1065" s="137"/>
      <c r="I1065" s="138"/>
      <c r="J1065" s="137"/>
      <c r="K1065" s="139"/>
      <c r="L1065" s="139"/>
      <c r="M1065" s="140"/>
      <c r="N1065" s="140"/>
      <c r="O1065" s="140"/>
      <c r="P1065" s="140"/>
      <c r="Q1065" s="140"/>
      <c r="R1065" s="141"/>
      <c r="S1065" s="142"/>
      <c r="T1065" s="142"/>
      <c r="U1065" s="143"/>
      <c r="V1065" s="143"/>
      <c r="W1065" s="144"/>
      <c r="X1065" s="145"/>
      <c r="Y1065" s="146"/>
    </row>
    <row r="1066" spans="1:25" x14ac:dyDescent="0.2">
      <c r="A1066" s="135"/>
      <c r="F1066" s="136"/>
      <c r="G1066" s="137"/>
      <c r="H1066" s="137"/>
      <c r="I1066" s="138"/>
      <c r="J1066" s="137"/>
      <c r="K1066" s="139"/>
      <c r="L1066" s="139"/>
      <c r="M1066" s="140"/>
      <c r="N1066" s="140"/>
      <c r="O1066" s="140"/>
      <c r="P1066" s="140"/>
      <c r="Q1066" s="140"/>
      <c r="R1066" s="141"/>
      <c r="S1066" s="142"/>
      <c r="T1066" s="142"/>
      <c r="U1066" s="143"/>
      <c r="V1066" s="143"/>
      <c r="W1066" s="144"/>
      <c r="X1066" s="145"/>
      <c r="Y1066" s="146"/>
    </row>
    <row r="1067" spans="1:25" x14ac:dyDescent="0.2">
      <c r="A1067" s="135"/>
      <c r="F1067" s="136"/>
      <c r="G1067" s="137"/>
      <c r="H1067" s="137"/>
      <c r="I1067" s="138"/>
      <c r="J1067" s="137"/>
      <c r="K1067" s="139"/>
      <c r="L1067" s="139"/>
      <c r="M1067" s="140"/>
      <c r="N1067" s="140"/>
      <c r="O1067" s="140"/>
      <c r="P1067" s="140"/>
      <c r="Q1067" s="140"/>
      <c r="R1067" s="141"/>
      <c r="S1067" s="142"/>
      <c r="T1067" s="142"/>
      <c r="U1067" s="143"/>
      <c r="V1067" s="143"/>
      <c r="W1067" s="144"/>
      <c r="X1067" s="145"/>
      <c r="Y1067" s="146"/>
    </row>
    <row r="1068" spans="1:25" x14ac:dyDescent="0.2">
      <c r="A1068" s="135"/>
      <c r="F1068" s="136"/>
      <c r="G1068" s="137"/>
      <c r="H1068" s="137"/>
      <c r="I1068" s="138"/>
      <c r="J1068" s="137"/>
      <c r="K1068" s="139"/>
      <c r="L1068" s="139"/>
      <c r="M1068" s="140"/>
      <c r="N1068" s="140"/>
      <c r="O1068" s="140"/>
      <c r="P1068" s="140"/>
      <c r="Q1068" s="140"/>
      <c r="R1068" s="141"/>
      <c r="S1068" s="142"/>
      <c r="T1068" s="142"/>
      <c r="U1068" s="143"/>
      <c r="V1068" s="143"/>
      <c r="W1068" s="144"/>
      <c r="X1068" s="145"/>
      <c r="Y1068" s="146"/>
    </row>
    <row r="1069" spans="1:25" x14ac:dyDescent="0.2">
      <c r="A1069" s="135"/>
      <c r="F1069" s="136"/>
      <c r="G1069" s="137"/>
      <c r="H1069" s="137"/>
      <c r="I1069" s="138"/>
      <c r="J1069" s="137"/>
      <c r="K1069" s="139"/>
      <c r="L1069" s="139"/>
      <c r="M1069" s="140"/>
      <c r="N1069" s="140"/>
      <c r="O1069" s="140"/>
      <c r="P1069" s="140"/>
      <c r="Q1069" s="140"/>
      <c r="R1069" s="141"/>
      <c r="S1069" s="142"/>
      <c r="T1069" s="142"/>
      <c r="U1069" s="143"/>
      <c r="V1069" s="143"/>
      <c r="W1069" s="144"/>
      <c r="X1069" s="145"/>
      <c r="Y1069" s="146"/>
    </row>
    <row r="1070" spans="1:25" x14ac:dyDescent="0.2">
      <c r="A1070" s="135"/>
      <c r="F1070" s="136"/>
      <c r="G1070" s="137"/>
      <c r="H1070" s="137"/>
      <c r="I1070" s="138"/>
      <c r="J1070" s="137"/>
      <c r="K1070" s="139"/>
      <c r="L1070" s="139"/>
      <c r="M1070" s="140"/>
      <c r="N1070" s="140"/>
      <c r="O1070" s="140"/>
      <c r="P1070" s="140"/>
      <c r="Q1070" s="140"/>
      <c r="R1070" s="141"/>
      <c r="S1070" s="142"/>
      <c r="T1070" s="142"/>
      <c r="U1070" s="143"/>
      <c r="V1070" s="143"/>
      <c r="W1070" s="144"/>
      <c r="X1070" s="145"/>
      <c r="Y1070" s="146"/>
    </row>
    <row r="1071" spans="1:25" x14ac:dyDescent="0.2">
      <c r="A1071" s="135"/>
      <c r="F1071" s="136"/>
      <c r="G1071" s="137"/>
      <c r="H1071" s="137"/>
      <c r="I1071" s="138"/>
      <c r="J1071" s="137"/>
      <c r="K1071" s="139"/>
      <c r="L1071" s="139"/>
      <c r="M1071" s="140"/>
      <c r="N1071" s="140"/>
      <c r="O1071" s="140"/>
      <c r="P1071" s="140"/>
      <c r="Q1071" s="140"/>
      <c r="R1071" s="141"/>
      <c r="S1071" s="142"/>
      <c r="T1071" s="142"/>
      <c r="U1071" s="143"/>
      <c r="V1071" s="143"/>
      <c r="W1071" s="144"/>
      <c r="X1071" s="145"/>
      <c r="Y1071" s="146"/>
    </row>
    <row r="1072" spans="1:25" x14ac:dyDescent="0.2">
      <c r="A1072" s="135"/>
      <c r="F1072" s="136"/>
      <c r="G1072" s="137"/>
      <c r="H1072" s="137"/>
      <c r="I1072" s="138"/>
      <c r="J1072" s="137"/>
      <c r="K1072" s="139"/>
      <c r="L1072" s="139"/>
      <c r="M1072" s="140"/>
      <c r="N1072" s="140"/>
      <c r="O1072" s="140"/>
      <c r="P1072" s="140"/>
      <c r="Q1072" s="140"/>
      <c r="R1072" s="141"/>
      <c r="S1072" s="142"/>
      <c r="T1072" s="142"/>
      <c r="U1072" s="143"/>
      <c r="V1072" s="143"/>
      <c r="W1072" s="144"/>
      <c r="X1072" s="145"/>
      <c r="Y1072" s="146"/>
    </row>
    <row r="1073" spans="1:25" x14ac:dyDescent="0.2">
      <c r="A1073" s="135"/>
      <c r="F1073" s="136"/>
      <c r="G1073" s="137"/>
      <c r="H1073" s="137"/>
      <c r="I1073" s="138"/>
      <c r="J1073" s="137"/>
      <c r="K1073" s="139"/>
      <c r="L1073" s="139"/>
      <c r="M1073" s="140"/>
      <c r="N1073" s="140"/>
      <c r="O1073" s="140"/>
      <c r="P1073" s="140"/>
      <c r="Q1073" s="140"/>
      <c r="R1073" s="141"/>
      <c r="S1073" s="142"/>
      <c r="T1073" s="142"/>
      <c r="U1073" s="143"/>
      <c r="V1073" s="143"/>
      <c r="W1073" s="144"/>
      <c r="X1073" s="145"/>
      <c r="Y1073" s="146"/>
    </row>
    <row r="1074" spans="1:25" x14ac:dyDescent="0.2">
      <c r="A1074" s="135"/>
      <c r="F1074" s="136"/>
      <c r="G1074" s="137"/>
      <c r="H1074" s="137"/>
      <c r="I1074" s="138"/>
      <c r="J1074" s="137"/>
      <c r="K1074" s="139"/>
      <c r="L1074" s="139"/>
      <c r="M1074" s="140"/>
      <c r="N1074" s="140"/>
      <c r="O1074" s="140"/>
      <c r="P1074" s="140"/>
      <c r="Q1074" s="140"/>
      <c r="R1074" s="141"/>
      <c r="S1074" s="142"/>
      <c r="T1074" s="142"/>
      <c r="U1074" s="143"/>
      <c r="V1074" s="143"/>
      <c r="W1074" s="144"/>
      <c r="X1074" s="145"/>
      <c r="Y1074" s="146"/>
    </row>
    <row r="1075" spans="1:25" x14ac:dyDescent="0.2">
      <c r="A1075" s="135"/>
      <c r="F1075" s="136"/>
      <c r="G1075" s="137"/>
      <c r="H1075" s="137"/>
      <c r="I1075" s="138"/>
      <c r="J1075" s="137"/>
      <c r="K1075" s="139"/>
      <c r="L1075" s="139"/>
      <c r="M1075" s="140"/>
      <c r="N1075" s="140"/>
      <c r="O1075" s="140"/>
      <c r="P1075" s="140"/>
      <c r="Q1075" s="140"/>
      <c r="R1075" s="141"/>
      <c r="S1075" s="142"/>
      <c r="T1075" s="142"/>
      <c r="U1075" s="143"/>
      <c r="V1075" s="143"/>
      <c r="W1075" s="144"/>
      <c r="X1075" s="145"/>
      <c r="Y1075" s="146"/>
    </row>
    <row r="1076" spans="1:25" x14ac:dyDescent="0.2">
      <c r="A1076" s="135"/>
      <c r="F1076" s="136"/>
      <c r="G1076" s="137"/>
      <c r="H1076" s="137"/>
      <c r="I1076" s="138"/>
      <c r="J1076" s="137"/>
      <c r="K1076" s="139"/>
      <c r="L1076" s="139"/>
      <c r="M1076" s="140"/>
      <c r="N1076" s="140"/>
      <c r="O1076" s="140"/>
      <c r="P1076" s="140"/>
      <c r="Q1076" s="140"/>
      <c r="R1076" s="141"/>
      <c r="S1076" s="142"/>
      <c r="T1076" s="142"/>
      <c r="U1076" s="143"/>
      <c r="V1076" s="143"/>
      <c r="W1076" s="144"/>
      <c r="X1076" s="145"/>
      <c r="Y1076" s="146"/>
    </row>
    <row r="1077" spans="1:25" x14ac:dyDescent="0.2">
      <c r="A1077" s="135"/>
      <c r="F1077" s="136"/>
      <c r="G1077" s="137"/>
      <c r="H1077" s="137"/>
      <c r="I1077" s="138"/>
      <c r="J1077" s="137"/>
      <c r="K1077" s="139"/>
      <c r="L1077" s="139"/>
      <c r="M1077" s="140"/>
      <c r="N1077" s="140"/>
      <c r="O1077" s="140"/>
      <c r="P1077" s="140"/>
      <c r="Q1077" s="140"/>
      <c r="R1077" s="141"/>
      <c r="S1077" s="142"/>
      <c r="T1077" s="142"/>
      <c r="U1077" s="143"/>
      <c r="V1077" s="143"/>
      <c r="W1077" s="144"/>
      <c r="X1077" s="145"/>
      <c r="Y1077" s="146"/>
    </row>
    <row r="1078" spans="1:25" x14ac:dyDescent="0.2">
      <c r="A1078" s="135"/>
      <c r="F1078" s="136"/>
      <c r="G1078" s="137"/>
      <c r="H1078" s="137"/>
      <c r="I1078" s="138"/>
      <c r="J1078" s="137"/>
      <c r="K1078" s="139"/>
      <c r="L1078" s="139"/>
      <c r="M1078" s="140"/>
      <c r="N1078" s="140"/>
      <c r="O1078" s="140"/>
      <c r="P1078" s="140"/>
      <c r="Q1078" s="140"/>
      <c r="R1078" s="141"/>
      <c r="S1078" s="142"/>
      <c r="T1078" s="142"/>
      <c r="U1078" s="143"/>
      <c r="V1078" s="143"/>
      <c r="W1078" s="144"/>
      <c r="X1078" s="145"/>
      <c r="Y1078" s="146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C1:E8"/>
  <sheetViews>
    <sheetView workbookViewId="0"/>
  </sheetViews>
  <sheetFormatPr defaultRowHeight="13.2" x14ac:dyDescent="0.25"/>
  <sheetData>
    <row r="1" spans="3:5" x14ac:dyDescent="0.25">
      <c r="C1">
        <v>0.14499999999999999</v>
      </c>
    </row>
    <row r="2" spans="3:5" x14ac:dyDescent="0.25">
      <c r="C2">
        <f>LN((C5+C1)/C5)</f>
        <v>4.6820496406384561E-2</v>
      </c>
    </row>
    <row r="3" spans="3:5" x14ac:dyDescent="0.25">
      <c r="C3">
        <f>EXP(C2)</f>
        <v>1.0479338842975208</v>
      </c>
    </row>
    <row r="5" spans="3:5" x14ac:dyDescent="0.25">
      <c r="C5">
        <v>3.0249999999999999</v>
      </c>
      <c r="E5">
        <f>C5*C3</f>
        <v>3.1700000000000004</v>
      </c>
    </row>
    <row r="7" spans="3:5" x14ac:dyDescent="0.25">
      <c r="C7">
        <f>C5+C8</f>
        <v>3.0274999999999999</v>
      </c>
      <c r="E7">
        <f>C7*C3</f>
        <v>3.1726198347107442</v>
      </c>
    </row>
    <row r="8" spans="3:5" x14ac:dyDescent="0.25">
      <c r="C8">
        <v>2.5000000000000001E-3</v>
      </c>
      <c r="E8">
        <f>E7-E5</f>
        <v>2.6198347107437847E-3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40"/>
  <sheetViews>
    <sheetView workbookViewId="0"/>
  </sheetViews>
  <sheetFormatPr defaultRowHeight="13.2" x14ac:dyDescent="0.25"/>
  <sheetData>
    <row r="1" spans="1:2" x14ac:dyDescent="0.25">
      <c r="A1" t="s">
        <v>230</v>
      </c>
      <c r="B1">
        <f>A5</f>
        <v>3.3169999999999997</v>
      </c>
    </row>
    <row r="2" spans="1:2" x14ac:dyDescent="0.25">
      <c r="A2" t="s">
        <v>231</v>
      </c>
      <c r="B2">
        <f>AVERAGE(A5:A9)</f>
        <v>3.3348</v>
      </c>
    </row>
    <row r="3" spans="1:2" x14ac:dyDescent="0.25">
      <c r="A3" t="s">
        <v>104</v>
      </c>
      <c r="B3">
        <f>AVERAGE(A10:A14)</f>
        <v>3.4048000000000003</v>
      </c>
    </row>
    <row r="5" spans="1:2" x14ac:dyDescent="0.25">
      <c r="A5">
        <v>3.3169999999999997</v>
      </c>
    </row>
    <row r="6" spans="1:2" x14ac:dyDescent="0.25">
      <c r="A6">
        <v>3.3380000000000001</v>
      </c>
    </row>
    <row r="7" spans="1:2" x14ac:dyDescent="0.25">
      <c r="A7">
        <v>3.343</v>
      </c>
    </row>
    <row r="8" spans="1:2" x14ac:dyDescent="0.25">
      <c r="A8">
        <v>3.3330000000000002</v>
      </c>
    </row>
    <row r="9" spans="1:2" x14ac:dyDescent="0.25">
      <c r="A9">
        <v>3.343</v>
      </c>
    </row>
    <row r="10" spans="1:2" x14ac:dyDescent="0.25">
      <c r="A10">
        <v>3.43</v>
      </c>
    </row>
    <row r="11" spans="1:2" x14ac:dyDescent="0.25">
      <c r="A11">
        <v>3.5209999999999999</v>
      </c>
    </row>
    <row r="12" spans="1:2" x14ac:dyDescent="0.25">
      <c r="A12">
        <v>3.5329999999999999</v>
      </c>
    </row>
    <row r="13" spans="1:2" x14ac:dyDescent="0.25">
      <c r="A13">
        <v>3.36</v>
      </c>
    </row>
    <row r="14" spans="1:2" x14ac:dyDescent="0.25">
      <c r="A14">
        <v>3.18</v>
      </c>
    </row>
    <row r="15" spans="1:2" x14ac:dyDescent="0.25">
      <c r="A15">
        <v>3</v>
      </c>
    </row>
    <row r="16" spans="1:2" x14ac:dyDescent="0.25">
      <c r="A16">
        <v>2.95</v>
      </c>
    </row>
    <row r="17" spans="1:1" x14ac:dyDescent="0.25">
      <c r="A17">
        <v>2.9350000000000001</v>
      </c>
    </row>
    <row r="18" spans="1:1" x14ac:dyDescent="0.25">
      <c r="A18">
        <v>2.9350000000000001</v>
      </c>
    </row>
    <row r="19" spans="1:1" x14ac:dyDescent="0.25">
      <c r="A19">
        <v>2.9390000000000001</v>
      </c>
    </row>
    <row r="20" spans="1:1" x14ac:dyDescent="0.25">
      <c r="A20">
        <v>2.9340000000000002</v>
      </c>
    </row>
    <row r="21" spans="1:1" x14ac:dyDescent="0.25">
      <c r="A21">
        <v>2.9539999999999997</v>
      </c>
    </row>
    <row r="22" spans="1:1" x14ac:dyDescent="0.25">
      <c r="A22">
        <v>3.052</v>
      </c>
    </row>
    <row r="23" spans="1:1" x14ac:dyDescent="0.25">
      <c r="A23">
        <v>3.1429999999999998</v>
      </c>
    </row>
    <row r="24" spans="1:1" x14ac:dyDescent="0.25">
      <c r="A24">
        <v>3.16</v>
      </c>
    </row>
    <row r="25" spans="1:1" x14ac:dyDescent="0.25">
      <c r="A25">
        <v>3.032</v>
      </c>
    </row>
    <row r="26" spans="1:1" x14ac:dyDescent="0.25">
      <c r="A26">
        <v>2.879</v>
      </c>
    </row>
    <row r="27" spans="1:1" x14ac:dyDescent="0.25">
      <c r="A27">
        <v>2.7729999999999997</v>
      </c>
    </row>
    <row r="28" spans="1:1" x14ac:dyDescent="0.25">
      <c r="A28">
        <v>2.7380000000000004</v>
      </c>
    </row>
    <row r="29" spans="1:1" x14ac:dyDescent="0.25">
      <c r="A29">
        <v>2.73</v>
      </c>
    </row>
    <row r="30" spans="1:1" x14ac:dyDescent="0.25">
      <c r="A30">
        <v>2.73</v>
      </c>
    </row>
    <row r="31" spans="1:1" x14ac:dyDescent="0.25">
      <c r="A31">
        <v>2.738</v>
      </c>
    </row>
    <row r="32" spans="1:1" x14ac:dyDescent="0.25">
      <c r="A32">
        <v>2.734</v>
      </c>
    </row>
    <row r="33" spans="1:1" x14ac:dyDescent="0.25">
      <c r="A33">
        <v>2.758</v>
      </c>
    </row>
    <row r="34" spans="1:1" x14ac:dyDescent="0.25">
      <c r="A34">
        <v>2.89</v>
      </c>
    </row>
    <row r="35" spans="1:1" x14ac:dyDescent="0.25">
      <c r="A35">
        <v>3.0130000000000003</v>
      </c>
    </row>
    <row r="36" spans="1:1" x14ac:dyDescent="0.25">
      <c r="A36">
        <v>3.0350000000000001</v>
      </c>
    </row>
    <row r="37" spans="1:1" x14ac:dyDescent="0.25">
      <c r="A37">
        <v>2.92</v>
      </c>
    </row>
    <row r="38" spans="1:1" x14ac:dyDescent="0.25">
      <c r="A38">
        <v>2.8050000000000002</v>
      </c>
    </row>
    <row r="39" spans="1:1" x14ac:dyDescent="0.25">
      <c r="A39">
        <v>2.7050000000000001</v>
      </c>
    </row>
    <row r="40" spans="1:1" x14ac:dyDescent="0.25">
      <c r="A40">
        <v>2.69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Z111"/>
  <sheetViews>
    <sheetView topLeftCell="A29" workbookViewId="0">
      <selection activeCell="G50" sqref="G50"/>
    </sheetView>
  </sheetViews>
  <sheetFormatPr defaultRowHeight="13.2" x14ac:dyDescent="0.25"/>
  <cols>
    <col min="1" max="1" width="9.109375" style="149" customWidth="1"/>
    <col min="2" max="3" width="9.109375" style="147" customWidth="1"/>
    <col min="4" max="4" width="9.109375" style="166" customWidth="1"/>
    <col min="5" max="5" width="10.5546875" style="148" customWidth="1"/>
    <col min="6" max="7" width="9.109375" style="97" customWidth="1"/>
    <col min="8" max="8" width="9.109375" style="92" customWidth="1"/>
    <col min="9" max="57" width="9.109375" style="97" customWidth="1"/>
  </cols>
  <sheetData>
    <row r="1" spans="1:78" x14ac:dyDescent="0.25">
      <c r="L1" s="149">
        <f t="shared" ref="L1:T1" si="0">M2-L2</f>
        <v>30</v>
      </c>
      <c r="M1" s="149">
        <f t="shared" si="0"/>
        <v>31</v>
      </c>
      <c r="N1" s="149">
        <f t="shared" si="0"/>
        <v>31</v>
      </c>
      <c r="O1" s="149">
        <f t="shared" si="0"/>
        <v>30</v>
      </c>
      <c r="P1" s="149">
        <f t="shared" si="0"/>
        <v>31</v>
      </c>
      <c r="Q1" s="149">
        <f t="shared" si="0"/>
        <v>30</v>
      </c>
      <c r="R1" s="149">
        <f t="shared" si="0"/>
        <v>31</v>
      </c>
      <c r="S1" s="149">
        <f t="shared" si="0"/>
        <v>31</v>
      </c>
      <c r="T1" s="149">
        <f t="shared" si="0"/>
        <v>28</v>
      </c>
      <c r="U1" s="149">
        <v>31</v>
      </c>
      <c r="V1" s="149">
        <v>30</v>
      </c>
      <c r="W1" s="149">
        <v>31</v>
      </c>
      <c r="X1" s="149">
        <v>30</v>
      </c>
      <c r="Y1" s="149">
        <v>31</v>
      </c>
      <c r="Z1" s="149">
        <v>31</v>
      </c>
      <c r="AA1" s="149">
        <v>30</v>
      </c>
      <c r="AB1" s="149">
        <v>31</v>
      </c>
      <c r="AC1" s="149">
        <v>30</v>
      </c>
      <c r="AD1" s="149">
        <v>31</v>
      </c>
      <c r="AE1" s="149">
        <v>31</v>
      </c>
      <c r="AF1" s="97">
        <v>28</v>
      </c>
      <c r="AG1" s="97">
        <v>31</v>
      </c>
      <c r="AH1" s="97">
        <v>30</v>
      </c>
      <c r="AI1" s="97">
        <v>31</v>
      </c>
      <c r="AJ1" s="97">
        <v>30</v>
      </c>
      <c r="AK1" s="97">
        <v>31</v>
      </c>
      <c r="AL1" s="97">
        <v>31</v>
      </c>
      <c r="AM1" s="97">
        <v>30</v>
      </c>
      <c r="AN1" s="97">
        <v>31</v>
      </c>
      <c r="AO1" s="97">
        <v>30</v>
      </c>
      <c r="AP1" s="97">
        <v>31</v>
      </c>
      <c r="AQ1" s="97">
        <v>31</v>
      </c>
      <c r="AR1" s="97">
        <v>28</v>
      </c>
    </row>
    <row r="2" spans="1:78" x14ac:dyDescent="0.25">
      <c r="L2" s="150">
        <v>36678</v>
      </c>
      <c r="M2" s="150">
        <v>36708</v>
      </c>
      <c r="N2" s="150">
        <v>36739</v>
      </c>
      <c r="O2" s="150">
        <v>36770</v>
      </c>
      <c r="P2" s="150">
        <v>36800</v>
      </c>
      <c r="Q2" s="150">
        <v>36831</v>
      </c>
      <c r="R2" s="150">
        <v>36861</v>
      </c>
      <c r="S2" s="150">
        <v>36892</v>
      </c>
      <c r="T2" s="150">
        <v>36923</v>
      </c>
      <c r="U2" s="150">
        <v>36951</v>
      </c>
      <c r="V2" s="150">
        <v>36982</v>
      </c>
      <c r="W2" s="150">
        <v>37012</v>
      </c>
      <c r="X2" s="150">
        <v>37043</v>
      </c>
      <c r="Y2" s="150">
        <v>37073</v>
      </c>
      <c r="Z2" s="150">
        <v>37104</v>
      </c>
      <c r="AA2" s="150">
        <v>37135</v>
      </c>
      <c r="AB2" s="150">
        <v>37165</v>
      </c>
      <c r="AC2" s="150">
        <v>37196</v>
      </c>
      <c r="AD2" s="150">
        <v>37226</v>
      </c>
      <c r="AE2" s="150">
        <v>37257</v>
      </c>
      <c r="AF2" s="150">
        <v>37288</v>
      </c>
      <c r="AG2" s="150">
        <v>37316</v>
      </c>
    </row>
    <row r="3" spans="1:78" x14ac:dyDescent="0.25">
      <c r="A3" s="149" t="s">
        <v>134</v>
      </c>
      <c r="L3" s="151">
        <f t="shared" ref="L3:U3" si="1">IF($B3&lt;=L$2,IF($C3&gt;=L$2,($D3*L$1)/10000,0),0)</f>
        <v>0</v>
      </c>
      <c r="M3" s="151">
        <f t="shared" si="1"/>
        <v>0</v>
      </c>
      <c r="N3" s="151">
        <f t="shared" si="1"/>
        <v>0</v>
      </c>
      <c r="O3" s="151">
        <f t="shared" si="1"/>
        <v>0</v>
      </c>
      <c r="P3" s="151">
        <f t="shared" si="1"/>
        <v>0</v>
      </c>
      <c r="Q3" s="151">
        <f t="shared" si="1"/>
        <v>0</v>
      </c>
      <c r="R3" s="151">
        <f t="shared" si="1"/>
        <v>0</v>
      </c>
      <c r="S3" s="151">
        <f t="shared" si="1"/>
        <v>0</v>
      </c>
      <c r="T3" s="151">
        <f t="shared" si="1"/>
        <v>0</v>
      </c>
      <c r="U3" s="151">
        <f t="shared" si="1"/>
        <v>0</v>
      </c>
    </row>
    <row r="4" spans="1:78" ht="13.8" thickBot="1" x14ac:dyDescent="0.3">
      <c r="A4" s="165" t="s">
        <v>135</v>
      </c>
      <c r="B4" s="153" t="s">
        <v>136</v>
      </c>
      <c r="C4" s="153" t="s">
        <v>137</v>
      </c>
      <c r="D4" s="167" t="s">
        <v>127</v>
      </c>
      <c r="E4" s="154" t="s">
        <v>138</v>
      </c>
      <c r="F4" s="152" t="s">
        <v>139</v>
      </c>
      <c r="G4" s="152" t="s">
        <v>175</v>
      </c>
      <c r="H4" s="162" t="s">
        <v>140</v>
      </c>
      <c r="I4" s="152" t="s">
        <v>141</v>
      </c>
      <c r="J4" s="152" t="s">
        <v>142</v>
      </c>
      <c r="K4" s="152" t="s">
        <v>175</v>
      </c>
      <c r="L4" s="155" t="s">
        <v>143</v>
      </c>
      <c r="M4" s="155" t="s">
        <v>144</v>
      </c>
      <c r="N4" s="155" t="s">
        <v>145</v>
      </c>
      <c r="O4" s="155" t="s">
        <v>146</v>
      </c>
      <c r="P4" s="155" t="s">
        <v>147</v>
      </c>
      <c r="Q4" s="155" t="s">
        <v>148</v>
      </c>
      <c r="R4" s="155" t="s">
        <v>149</v>
      </c>
      <c r="S4" s="155" t="s">
        <v>150</v>
      </c>
      <c r="T4" s="155" t="s">
        <v>151</v>
      </c>
      <c r="U4" s="155" t="s">
        <v>152</v>
      </c>
      <c r="V4" s="155" t="s">
        <v>153</v>
      </c>
      <c r="W4" s="155" t="s">
        <v>154</v>
      </c>
      <c r="X4" s="155" t="s">
        <v>155</v>
      </c>
      <c r="Y4" s="155" t="s">
        <v>156</v>
      </c>
      <c r="Z4" s="155" t="s">
        <v>157</v>
      </c>
      <c r="AA4" s="155" t="s">
        <v>158</v>
      </c>
      <c r="AB4" s="155" t="s">
        <v>159</v>
      </c>
      <c r="AC4" s="155" t="s">
        <v>160</v>
      </c>
      <c r="AD4" s="155" t="s">
        <v>161</v>
      </c>
      <c r="AE4" s="155" t="s">
        <v>162</v>
      </c>
      <c r="AF4" s="155" t="s">
        <v>163</v>
      </c>
      <c r="AG4" s="155" t="s">
        <v>164</v>
      </c>
      <c r="AH4" s="155" t="s">
        <v>165</v>
      </c>
      <c r="AI4" s="155" t="s">
        <v>166</v>
      </c>
      <c r="AJ4" s="155" t="s">
        <v>167</v>
      </c>
      <c r="AK4" s="155" t="s">
        <v>168</v>
      </c>
      <c r="AL4" s="155" t="s">
        <v>169</v>
      </c>
      <c r="AM4" s="155" t="s">
        <v>170</v>
      </c>
      <c r="AN4" s="155" t="s">
        <v>171</v>
      </c>
      <c r="AO4" s="155" t="s">
        <v>172</v>
      </c>
      <c r="AP4" s="155" t="s">
        <v>173</v>
      </c>
      <c r="AQ4" s="155" t="s">
        <v>189</v>
      </c>
      <c r="AR4" s="155" t="s">
        <v>178</v>
      </c>
      <c r="AS4" s="155" t="s">
        <v>179</v>
      </c>
      <c r="AT4" s="155" t="s">
        <v>180</v>
      </c>
      <c r="AU4" s="155" t="s">
        <v>181</v>
      </c>
      <c r="AV4" s="155" t="s">
        <v>182</v>
      </c>
      <c r="AW4" s="155" t="s">
        <v>183</v>
      </c>
      <c r="AX4" s="155" t="s">
        <v>184</v>
      </c>
      <c r="AY4" s="155" t="s">
        <v>185</v>
      </c>
      <c r="AZ4" s="155" t="s">
        <v>186</v>
      </c>
      <c r="BA4" s="155" t="s">
        <v>187</v>
      </c>
      <c r="BB4" s="155" t="s">
        <v>188</v>
      </c>
      <c r="BC4" s="155" t="s">
        <v>201</v>
      </c>
      <c r="BD4" s="155" t="s">
        <v>190</v>
      </c>
      <c r="BE4" s="155" t="s">
        <v>191</v>
      </c>
      <c r="BF4" s="155" t="s">
        <v>192</v>
      </c>
      <c r="BG4" s="155" t="s">
        <v>193</v>
      </c>
      <c r="BH4" s="155" t="s">
        <v>194</v>
      </c>
      <c r="BI4" s="155" t="s">
        <v>195</v>
      </c>
      <c r="BJ4" s="155" t="s">
        <v>196</v>
      </c>
      <c r="BK4" s="155" t="s">
        <v>197</v>
      </c>
      <c r="BL4" s="155" t="s">
        <v>198</v>
      </c>
      <c r="BM4" s="155" t="s">
        <v>199</v>
      </c>
      <c r="BN4" s="155" t="s">
        <v>200</v>
      </c>
      <c r="BO4" s="155" t="s">
        <v>213</v>
      </c>
      <c r="BP4" s="155" t="s">
        <v>202</v>
      </c>
      <c r="BQ4" s="155" t="s">
        <v>203</v>
      </c>
      <c r="BR4" s="155" t="s">
        <v>204</v>
      </c>
      <c r="BS4" s="155" t="s">
        <v>205</v>
      </c>
      <c r="BT4" s="155" t="s">
        <v>206</v>
      </c>
      <c r="BU4" s="155" t="s">
        <v>207</v>
      </c>
      <c r="BV4" s="155" t="s">
        <v>208</v>
      </c>
      <c r="BW4" s="155" t="s">
        <v>209</v>
      </c>
      <c r="BX4" s="155" t="s">
        <v>210</v>
      </c>
      <c r="BY4" s="155" t="s">
        <v>211</v>
      </c>
      <c r="BZ4" s="155" t="s">
        <v>212</v>
      </c>
    </row>
    <row r="5" spans="1:78" ht="13.8" thickTop="1" x14ac:dyDescent="0.25"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</row>
    <row r="6" spans="1:78" x14ac:dyDescent="0.25"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</row>
    <row r="7" spans="1:78" x14ac:dyDescent="0.25"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</row>
    <row r="8" spans="1:78" x14ac:dyDescent="0.25">
      <c r="A8" s="149" t="s">
        <v>215</v>
      </c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</row>
    <row r="9" spans="1:78" x14ac:dyDescent="0.25">
      <c r="G9" s="97" t="s">
        <v>177</v>
      </c>
      <c r="K9" s="97" t="str">
        <f t="shared" ref="K9:K22" si="2">IF(I9=1,0,G9)</f>
        <v>CENTRAL</v>
      </c>
      <c r="L9" s="151"/>
      <c r="M9" s="151">
        <v>47.132490600000004</v>
      </c>
      <c r="N9" s="151">
        <v>15.384667970000006</v>
      </c>
      <c r="O9" s="151">
        <v>120.42448249551336</v>
      </c>
      <c r="P9" s="151">
        <v>167.01307197454008</v>
      </c>
      <c r="Q9" s="151">
        <v>158.9202988461127</v>
      </c>
      <c r="R9" s="151">
        <v>155.14423038969241</v>
      </c>
      <c r="S9" s="151">
        <v>101.96445060758529</v>
      </c>
      <c r="T9" s="151">
        <v>130.61971014441693</v>
      </c>
      <c r="U9" s="151">
        <v>110.51880474466559</v>
      </c>
      <c r="V9" s="151">
        <v>29.513549669999996</v>
      </c>
      <c r="W9" s="151">
        <v>28.96380564</v>
      </c>
      <c r="X9" s="151">
        <v>29.386160459999996</v>
      </c>
      <c r="Y9" s="151">
        <v>29.337532210000003</v>
      </c>
      <c r="Z9" s="151">
        <v>26.598195769999997</v>
      </c>
      <c r="AA9" s="151">
        <v>26.220535479999999</v>
      </c>
      <c r="AB9" s="151">
        <v>27.056082590000003</v>
      </c>
      <c r="AC9" s="151">
        <v>27.151520989999998</v>
      </c>
      <c r="AD9" s="151">
        <v>26.117598510000001</v>
      </c>
      <c r="AE9" s="151">
        <v>10.014890550000001</v>
      </c>
      <c r="AF9" s="151">
        <v>9.2388760199999993</v>
      </c>
      <c r="AG9" s="151">
        <v>10.975910789999999</v>
      </c>
      <c r="AH9" s="151">
        <v>8.9649368399999982</v>
      </c>
      <c r="AI9" s="151">
        <v>7.5723249399999997</v>
      </c>
      <c r="AJ9" s="151">
        <v>7.1074234200000008</v>
      </c>
      <c r="AK9" s="151">
        <v>7.2281032700000001</v>
      </c>
      <c r="AL9" s="151">
        <v>7.0338881999999989</v>
      </c>
      <c r="AM9" s="151">
        <v>6.6287853999999999</v>
      </c>
      <c r="AN9" s="151">
        <v>6.8578720100000004</v>
      </c>
      <c r="AO9" s="151">
        <v>6.7157659699999996</v>
      </c>
      <c r="AP9" s="151">
        <v>6.1340407899999994</v>
      </c>
      <c r="AQ9" s="151">
        <v>6.1767299800000002</v>
      </c>
      <c r="AR9" s="151">
        <v>5.4718505799999999</v>
      </c>
      <c r="AS9" s="151">
        <v>6.3292694900000006</v>
      </c>
      <c r="AT9" s="151">
        <v>5.9348166300000003</v>
      </c>
      <c r="AU9" s="151">
        <v>5.8487320900000004</v>
      </c>
      <c r="AV9" s="151">
        <v>5.4746551499999994</v>
      </c>
      <c r="AW9" s="151">
        <v>5.7433589000000005</v>
      </c>
      <c r="AX9" s="151">
        <v>5.5902105199999994</v>
      </c>
      <c r="AY9" s="151">
        <v>5.3671643899999992</v>
      </c>
      <c r="AZ9" s="151">
        <v>5.5107883499999994</v>
      </c>
      <c r="BA9" s="151">
        <v>5.7208247399999994</v>
      </c>
      <c r="BB9" s="151">
        <v>5.7156785299999999</v>
      </c>
      <c r="BC9" s="151">
        <v>5.7156785299999999</v>
      </c>
      <c r="BD9" s="151"/>
      <c r="BE9" s="151"/>
    </row>
    <row r="10" spans="1:78" x14ac:dyDescent="0.25">
      <c r="G10" s="97" t="s">
        <v>214</v>
      </c>
      <c r="K10" s="97" t="str">
        <f t="shared" si="2"/>
        <v>EAST</v>
      </c>
      <c r="L10" s="151"/>
      <c r="M10" s="151">
        <v>316.06721757156271</v>
      </c>
      <c r="N10" s="151">
        <v>297.31135943215713</v>
      </c>
      <c r="O10" s="151">
        <v>277.59186043022311</v>
      </c>
      <c r="P10" s="151">
        <v>273.69883889423943</v>
      </c>
      <c r="Q10" s="151">
        <v>150.7599548219406</v>
      </c>
      <c r="R10" s="151">
        <v>144.12470447465216</v>
      </c>
      <c r="S10" s="151">
        <v>141.07170383236729</v>
      </c>
      <c r="T10" s="151">
        <v>137.22292794647993</v>
      </c>
      <c r="U10" s="151">
        <v>143.6085247248337</v>
      </c>
      <c r="V10" s="151">
        <v>104.04984731</v>
      </c>
      <c r="W10" s="151">
        <v>107.32090384999999</v>
      </c>
      <c r="X10" s="151">
        <v>97.632971060000003</v>
      </c>
      <c r="Y10" s="151">
        <v>99.039299369999995</v>
      </c>
      <c r="Z10" s="151">
        <v>96.987259749999993</v>
      </c>
      <c r="AA10" s="151">
        <v>86.598489410000013</v>
      </c>
      <c r="AB10" s="151">
        <v>86.538661910000002</v>
      </c>
      <c r="AC10" s="151">
        <v>73.066952740000005</v>
      </c>
      <c r="AD10" s="151">
        <v>64.761116130000005</v>
      </c>
      <c r="AE10" s="151">
        <v>62.483075830000004</v>
      </c>
      <c r="AF10" s="151">
        <v>61.856540029999991</v>
      </c>
      <c r="AG10" s="151">
        <v>70.028794379999994</v>
      </c>
      <c r="AH10" s="151">
        <v>73.608697469999996</v>
      </c>
      <c r="AI10" s="151">
        <v>73.864955859999995</v>
      </c>
      <c r="AJ10" s="151">
        <v>69.417547370000008</v>
      </c>
      <c r="AK10" s="151">
        <v>70.213320190000005</v>
      </c>
      <c r="AL10" s="151">
        <v>68.505740630000005</v>
      </c>
      <c r="AM10" s="151">
        <v>64.276323309999995</v>
      </c>
      <c r="AN10" s="151">
        <v>64.579108219999995</v>
      </c>
      <c r="AO10" s="151">
        <v>54.156736199999997</v>
      </c>
      <c r="AP10" s="151">
        <v>48.834419320000002</v>
      </c>
      <c r="AQ10" s="151">
        <v>30.873681900000001</v>
      </c>
      <c r="AR10" s="151">
        <v>32.073534899999999</v>
      </c>
      <c r="AS10" s="151">
        <v>35.972038649999995</v>
      </c>
      <c r="AT10" s="151">
        <v>40.238214890000002</v>
      </c>
      <c r="AU10" s="151">
        <v>41.23227095</v>
      </c>
      <c r="AV10" s="151">
        <v>39.016397359999999</v>
      </c>
      <c r="AW10" s="151">
        <v>41.044631440000003</v>
      </c>
      <c r="AX10" s="151">
        <v>39.869095180000002</v>
      </c>
      <c r="AY10" s="151">
        <v>37.125102869999999</v>
      </c>
      <c r="AZ10" s="151">
        <v>37.183992070000002</v>
      </c>
      <c r="BA10" s="151">
        <v>30.157846639999999</v>
      </c>
      <c r="BB10" s="151">
        <v>26.565618559999997</v>
      </c>
      <c r="BC10" s="151">
        <v>26.565618559999997</v>
      </c>
      <c r="BD10" s="151"/>
      <c r="BE10" s="151"/>
    </row>
    <row r="11" spans="1:78" x14ac:dyDescent="0.25">
      <c r="G11" s="97" t="s">
        <v>220</v>
      </c>
      <c r="K11" s="97" t="str">
        <f t="shared" si="2"/>
        <v>NY</v>
      </c>
      <c r="L11" s="151"/>
      <c r="M11" s="151">
        <v>10.205334245283495</v>
      </c>
      <c r="N11" s="151">
        <v>23.03374110735956</v>
      </c>
      <c r="O11" s="151">
        <v>83.098414715195602</v>
      </c>
      <c r="P11" s="151">
        <v>68.16862818530015</v>
      </c>
      <c r="Q11" s="151">
        <v>114.0733875085448</v>
      </c>
      <c r="R11" s="151">
        <v>21.687869774710151</v>
      </c>
      <c r="S11" s="151">
        <v>32.816746316452978</v>
      </c>
      <c r="T11" s="151">
        <v>16.12529901048849</v>
      </c>
      <c r="U11" s="151">
        <v>88.828592721204217</v>
      </c>
      <c r="V11" s="151">
        <v>25.95799575111344</v>
      </c>
      <c r="W11" s="151">
        <v>21.140901275272235</v>
      </c>
      <c r="X11" s="151">
        <v>21.74873512157118</v>
      </c>
      <c r="Y11" s="151">
        <v>24.774541472384442</v>
      </c>
      <c r="Z11" s="151">
        <v>24.3896418881518</v>
      </c>
      <c r="AA11" s="151">
        <v>20.879650016996486</v>
      </c>
      <c r="AB11" s="151">
        <v>24.012191647696213</v>
      </c>
      <c r="AC11" s="151">
        <v>-25.826754197015582</v>
      </c>
      <c r="AD11" s="151">
        <v>-29.393034686198469</v>
      </c>
      <c r="AE11" s="151">
        <v>-16.019752430912114</v>
      </c>
      <c r="AF11" s="151">
        <v>-18.700420401916347</v>
      </c>
      <c r="AG11" s="151">
        <v>-27.871770315536359</v>
      </c>
      <c r="AH11" s="151">
        <v>-8.3298241999999991</v>
      </c>
      <c r="AI11" s="151">
        <v>-7.6249936900000002</v>
      </c>
      <c r="AJ11" s="151">
        <v>-7.4163002499999999</v>
      </c>
      <c r="AK11" s="151">
        <v>-7.4030590700000003</v>
      </c>
      <c r="AL11" s="151">
        <v>-7.4245085099999999</v>
      </c>
      <c r="AM11" s="151">
        <v>-6.8134758</v>
      </c>
      <c r="AN11" s="151">
        <v>-6.4365532300000003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  <c r="AY11" s="151">
        <v>0</v>
      </c>
      <c r="AZ11" s="151">
        <v>0</v>
      </c>
      <c r="BA11" s="151">
        <v>0</v>
      </c>
      <c r="BB11" s="151">
        <v>0</v>
      </c>
      <c r="BC11" s="151">
        <v>0</v>
      </c>
      <c r="BD11" s="151"/>
      <c r="BE11" s="151"/>
    </row>
    <row r="12" spans="1:78" x14ac:dyDescent="0.25">
      <c r="G12" s="97" t="s">
        <v>221</v>
      </c>
      <c r="K12" s="97" t="str">
        <f t="shared" si="2"/>
        <v>TEXAS</v>
      </c>
      <c r="L12" s="151"/>
      <c r="M12" s="151">
        <v>149.73954203</v>
      </c>
      <c r="N12" s="151">
        <v>146.98833196999999</v>
      </c>
      <c r="O12" s="151">
        <v>138.49348519</v>
      </c>
      <c r="P12" s="151">
        <v>88.809098419999998</v>
      </c>
      <c r="Q12" s="151">
        <v>-65.10641437999999</v>
      </c>
      <c r="R12" s="151">
        <v>-62.119651970000007</v>
      </c>
      <c r="S12" s="151">
        <v>-38.38596364</v>
      </c>
      <c r="T12" s="151">
        <v>-41.836626170000002</v>
      </c>
      <c r="U12" s="151">
        <v>-50.338243920000004</v>
      </c>
      <c r="V12" s="151">
        <v>27.616089689999999</v>
      </c>
      <c r="W12" s="151">
        <v>28.60591591</v>
      </c>
      <c r="X12" s="151">
        <v>31.420265569999998</v>
      </c>
      <c r="Y12" s="151">
        <v>26.709674760000002</v>
      </c>
      <c r="Z12" s="151">
        <v>23.736120330000002</v>
      </c>
      <c r="AA12" s="151">
        <v>22.293490119999998</v>
      </c>
      <c r="AB12" s="151">
        <v>22.771268190000001</v>
      </c>
      <c r="AC12" s="151">
        <v>19.75399706</v>
      </c>
      <c r="AD12" s="151">
        <v>20.678372959999997</v>
      </c>
      <c r="AE12" s="151">
        <v>-3.9013593999999996</v>
      </c>
      <c r="AF12" s="151">
        <v>-4.2897490499999993</v>
      </c>
      <c r="AG12" s="151">
        <v>-5.7833147399999998</v>
      </c>
      <c r="AH12" s="151">
        <v>-2.3928207799999996</v>
      </c>
      <c r="AI12" s="151">
        <v>-3.0918278299999997</v>
      </c>
      <c r="AJ12" s="151">
        <v>-3.1542977200000002</v>
      </c>
      <c r="AK12" s="151">
        <v>-3.4519069</v>
      </c>
      <c r="AL12" s="151">
        <v>-3.5990978599999996</v>
      </c>
      <c r="AM12" s="151">
        <v>-3.71837062</v>
      </c>
      <c r="AN12" s="151">
        <v>-3.86396286</v>
      </c>
      <c r="AO12" s="151">
        <v>-3.6214738</v>
      </c>
      <c r="AP12" s="151">
        <v>-3.3392207900000002</v>
      </c>
      <c r="AQ12" s="151">
        <v>-8.0801750499999994</v>
      </c>
      <c r="AR12" s="151">
        <v>-7.9633930199999998</v>
      </c>
      <c r="AS12" s="151">
        <v>-9.8164319800000008</v>
      </c>
      <c r="AT12" s="151">
        <v>-0.74659593999999996</v>
      </c>
      <c r="AU12" s="151">
        <v>-0.77136205999999996</v>
      </c>
      <c r="AV12" s="151">
        <v>-0.69591170000000002</v>
      </c>
      <c r="AW12" s="151">
        <v>-0.71903136000000001</v>
      </c>
      <c r="AX12" s="151">
        <v>-0.69318659999999999</v>
      </c>
      <c r="AY12" s="151">
        <v>-0.73175946999999997</v>
      </c>
      <c r="AZ12" s="151">
        <v>-0.64171794999999998</v>
      </c>
      <c r="BA12" s="151">
        <v>-0.68195680000000003</v>
      </c>
      <c r="BB12" s="151">
        <v>0</v>
      </c>
      <c r="BC12" s="151">
        <v>0</v>
      </c>
      <c r="BD12" s="151"/>
      <c r="BE12" s="151"/>
    </row>
    <row r="13" spans="1:78" x14ac:dyDescent="0.25">
      <c r="G13" s="97" t="s">
        <v>176</v>
      </c>
      <c r="I13" s="97">
        <v>0</v>
      </c>
      <c r="K13" s="97" t="str">
        <f t="shared" si="2"/>
        <v>WEST</v>
      </c>
      <c r="L13" s="151"/>
      <c r="M13" s="151">
        <v>-116.62421509005054</v>
      </c>
      <c r="N13" s="151">
        <v>-63.335300479054666</v>
      </c>
      <c r="O13" s="151">
        <v>31.909585778802665</v>
      </c>
      <c r="P13" s="151">
        <v>62.97067406204053</v>
      </c>
      <c r="Q13" s="151">
        <v>-50.790837185397258</v>
      </c>
      <c r="R13" s="151">
        <v>-49.460629965799157</v>
      </c>
      <c r="S13" s="151">
        <v>-110.89023815919555</v>
      </c>
      <c r="T13" s="151">
        <v>-98.404954958798385</v>
      </c>
      <c r="U13" s="151">
        <v>-80.916670900343405</v>
      </c>
      <c r="V13" s="151">
        <v>-16.233401839999999</v>
      </c>
      <c r="W13" s="151">
        <v>-12.480298280000001</v>
      </c>
      <c r="X13" s="151">
        <v>-11.970497629999999</v>
      </c>
      <c r="Y13" s="151">
        <v>-12.43033664</v>
      </c>
      <c r="Z13" s="151">
        <v>-13.296849310000001</v>
      </c>
      <c r="AA13" s="151">
        <v>-14.038050070000001</v>
      </c>
      <c r="AB13" s="151">
        <v>-15.00391312</v>
      </c>
      <c r="AC13" s="151">
        <v>-56.405640229999996</v>
      </c>
      <c r="AD13" s="151">
        <v>-59.918153700000005</v>
      </c>
      <c r="AE13" s="151">
        <v>-13.990994390000001</v>
      </c>
      <c r="AF13" s="151">
        <v>-12.66290654</v>
      </c>
      <c r="AG13" s="151">
        <v>-10.99699639</v>
      </c>
      <c r="AH13" s="151">
        <v>-1.80750268</v>
      </c>
      <c r="AI13" s="151">
        <v>-2.0312794900000002</v>
      </c>
      <c r="AJ13" s="151">
        <v>-2.0287845400000002</v>
      </c>
      <c r="AK13" s="151">
        <v>-1.91414149</v>
      </c>
      <c r="AL13" s="151">
        <v>-1.9118608399999999</v>
      </c>
      <c r="AM13" s="151">
        <v>-1.7972220000000001</v>
      </c>
      <c r="AN13" s="151">
        <v>-1.9078079400000001</v>
      </c>
      <c r="AO13" s="151">
        <v>-1.45721849</v>
      </c>
      <c r="AP13" s="151">
        <v>-1.2319890200000001</v>
      </c>
      <c r="AQ13" s="151">
        <v>-1.00688709</v>
      </c>
      <c r="AR13" s="151">
        <v>-1.2291082</v>
      </c>
      <c r="AS13" s="151">
        <v>-1.6749701299999999</v>
      </c>
      <c r="AT13" s="151">
        <v>-2.00757298</v>
      </c>
      <c r="AU13" s="151">
        <v>-2.2285855200000002</v>
      </c>
      <c r="AV13" s="151">
        <v>-2.1148557499999998</v>
      </c>
      <c r="AW13" s="151">
        <v>-2.1129870199999998</v>
      </c>
      <c r="AX13" s="151">
        <v>-2.1107115300000001</v>
      </c>
      <c r="AY13" s="151">
        <v>-1.99746932</v>
      </c>
      <c r="AZ13" s="151">
        <v>-1.9957075500000001</v>
      </c>
      <c r="BA13" s="151">
        <v>-1.5506870399999999</v>
      </c>
      <c r="BB13" s="151">
        <v>-0.88535229999999998</v>
      </c>
      <c r="BC13" s="151">
        <v>-0.88535229999999998</v>
      </c>
      <c r="BD13" s="151"/>
      <c r="BE13" s="151"/>
    </row>
    <row r="14" spans="1:78" x14ac:dyDescent="0.25">
      <c r="K14" s="97">
        <f t="shared" si="2"/>
        <v>0</v>
      </c>
      <c r="L14" s="151"/>
      <c r="M14" s="151">
        <f t="shared" ref="M14:Y14" si="3">IF($B14&lt;=M$2,IF($C14&gt;=M$2,($D14*M$1)/10000,0),0)</f>
        <v>0</v>
      </c>
      <c r="N14" s="151">
        <f t="shared" si="3"/>
        <v>0</v>
      </c>
      <c r="O14" s="151">
        <f t="shared" si="3"/>
        <v>0</v>
      </c>
      <c r="P14" s="151">
        <f t="shared" si="3"/>
        <v>0</v>
      </c>
      <c r="Q14" s="151">
        <f t="shared" si="3"/>
        <v>0</v>
      </c>
      <c r="R14" s="151">
        <f t="shared" si="3"/>
        <v>0</v>
      </c>
      <c r="S14" s="151">
        <f t="shared" si="3"/>
        <v>0</v>
      </c>
      <c r="T14" s="151">
        <f t="shared" si="3"/>
        <v>0</v>
      </c>
      <c r="U14" s="151">
        <f t="shared" si="3"/>
        <v>0</v>
      </c>
      <c r="V14" s="151">
        <f t="shared" si="3"/>
        <v>0</v>
      </c>
      <c r="W14" s="151">
        <f t="shared" si="3"/>
        <v>0</v>
      </c>
      <c r="X14" s="151">
        <f t="shared" si="3"/>
        <v>0</v>
      </c>
      <c r="Y14" s="151">
        <f t="shared" si="3"/>
        <v>0</v>
      </c>
      <c r="Z14" s="151">
        <f t="shared" ref="Z14:AO14" si="4">IF($B14&lt;=Z$2,IF($C14&gt;=Z$2,($D14*Z$1)/10000,0),0)</f>
        <v>0</v>
      </c>
      <c r="AA14" s="151">
        <f t="shared" si="4"/>
        <v>0</v>
      </c>
      <c r="AB14" s="151">
        <f t="shared" si="4"/>
        <v>0</v>
      </c>
      <c r="AC14" s="151">
        <f t="shared" si="4"/>
        <v>0</v>
      </c>
      <c r="AD14" s="151">
        <f t="shared" si="4"/>
        <v>0</v>
      </c>
      <c r="AE14" s="151">
        <f t="shared" si="4"/>
        <v>0</v>
      </c>
      <c r="AF14" s="151">
        <f t="shared" si="4"/>
        <v>0</v>
      </c>
      <c r="AG14" s="151">
        <f t="shared" si="4"/>
        <v>0</v>
      </c>
      <c r="AH14" s="151">
        <f t="shared" si="4"/>
        <v>0</v>
      </c>
      <c r="AI14" s="151">
        <f t="shared" si="4"/>
        <v>0</v>
      </c>
      <c r="AJ14" s="151">
        <f t="shared" si="4"/>
        <v>0</v>
      </c>
      <c r="AK14" s="151">
        <f t="shared" si="4"/>
        <v>0</v>
      </c>
      <c r="AL14" s="151">
        <f t="shared" si="4"/>
        <v>0</v>
      </c>
      <c r="AM14" s="151">
        <f t="shared" si="4"/>
        <v>0</v>
      </c>
      <c r="AN14" s="151">
        <f t="shared" si="4"/>
        <v>0</v>
      </c>
      <c r="AO14" s="151">
        <f t="shared" si="4"/>
        <v>0</v>
      </c>
      <c r="AP14" s="151">
        <f>IF($B14&lt;=AP$2,IF($C14&gt;=AP$2,($D14*AP$1)/10000,0),0)</f>
        <v>0</v>
      </c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</row>
    <row r="15" spans="1:78" x14ac:dyDescent="0.25">
      <c r="A15" s="149" t="s">
        <v>174</v>
      </c>
      <c r="H15" s="92" t="s">
        <v>253</v>
      </c>
      <c r="I15" s="97">
        <v>1</v>
      </c>
      <c r="K15" s="97">
        <f t="shared" si="2"/>
        <v>0</v>
      </c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</row>
    <row r="16" spans="1:78" x14ac:dyDescent="0.25"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</row>
    <row r="17" spans="1:57" x14ac:dyDescent="0.25">
      <c r="G17" s="97" t="s">
        <v>220</v>
      </c>
      <c r="H17" s="92" t="s">
        <v>227</v>
      </c>
      <c r="K17" s="97" t="str">
        <f t="shared" si="2"/>
        <v>NY</v>
      </c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</row>
    <row r="18" spans="1:57" x14ac:dyDescent="0.25">
      <c r="G18" s="97" t="s">
        <v>176</v>
      </c>
      <c r="H18" s="92" t="s">
        <v>227</v>
      </c>
      <c r="K18" s="97" t="str">
        <f t="shared" si="2"/>
        <v>WEST</v>
      </c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</row>
    <row r="19" spans="1:57" x14ac:dyDescent="0.25">
      <c r="G19" s="97" t="s">
        <v>214</v>
      </c>
      <c r="H19" s="92" t="s">
        <v>227</v>
      </c>
      <c r="K19" s="97" t="str">
        <f t="shared" si="2"/>
        <v>EAST</v>
      </c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</row>
    <row r="20" spans="1:57" x14ac:dyDescent="0.25">
      <c r="G20" s="97" t="s">
        <v>220</v>
      </c>
      <c r="H20" s="92" t="s">
        <v>228</v>
      </c>
      <c r="K20" s="97" t="str">
        <f t="shared" si="2"/>
        <v>NY</v>
      </c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</row>
    <row r="21" spans="1:57" x14ac:dyDescent="0.25">
      <c r="G21" s="97" t="s">
        <v>176</v>
      </c>
      <c r="H21" s="92" t="s">
        <v>228</v>
      </c>
      <c r="K21" s="97" t="str">
        <f t="shared" si="2"/>
        <v>WEST</v>
      </c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</row>
    <row r="22" spans="1:57" x14ac:dyDescent="0.25">
      <c r="G22" s="97" t="s">
        <v>214</v>
      </c>
      <c r="H22" s="92" t="s">
        <v>228</v>
      </c>
      <c r="K22" s="97" t="str">
        <f t="shared" si="2"/>
        <v>EAST</v>
      </c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</row>
    <row r="23" spans="1:57" x14ac:dyDescent="0.25">
      <c r="H23" s="210">
        <f>SUM(H25:H38)</f>
        <v>104625.00000000026</v>
      </c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</row>
    <row r="24" spans="1:57" x14ac:dyDescent="0.25"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</row>
    <row r="25" spans="1:57" x14ac:dyDescent="0.25">
      <c r="A25" s="149">
        <v>1</v>
      </c>
      <c r="B25" s="147">
        <v>36708</v>
      </c>
      <c r="C25" s="147">
        <v>36708</v>
      </c>
      <c r="D25" s="166">
        <v>31</v>
      </c>
      <c r="E25" s="148">
        <v>4.1500000000000004</v>
      </c>
      <c r="F25" s="97" t="s">
        <v>244</v>
      </c>
      <c r="H25" s="99">
        <f>((I25-E25)*SUM(L25:AZ25)*10000)</f>
        <v>-32550.000000000131</v>
      </c>
      <c r="I25" s="148">
        <v>4.0449999999999999</v>
      </c>
      <c r="J25" s="97" t="s">
        <v>142</v>
      </c>
      <c r="K25" s="97">
        <f>IF(I25=1,0,G25)</f>
        <v>0</v>
      </c>
      <c r="L25" s="151">
        <f t="shared" ref="L25:Z48" si="5">IF($B25&lt;=L$2,IF($C25&gt;=L$2,$D25,0),0)</f>
        <v>0</v>
      </c>
      <c r="M25" s="151">
        <f t="shared" si="5"/>
        <v>31</v>
      </c>
      <c r="N25" s="151">
        <f t="shared" si="5"/>
        <v>0</v>
      </c>
      <c r="O25" s="151">
        <f t="shared" si="5"/>
        <v>0</v>
      </c>
      <c r="P25" s="151">
        <f t="shared" si="5"/>
        <v>0</v>
      </c>
      <c r="Q25" s="151">
        <f t="shared" si="5"/>
        <v>0</v>
      </c>
      <c r="R25" s="151">
        <f t="shared" si="5"/>
        <v>0</v>
      </c>
      <c r="S25" s="151">
        <f t="shared" si="5"/>
        <v>0</v>
      </c>
      <c r="T25" s="151">
        <f t="shared" si="5"/>
        <v>0</v>
      </c>
      <c r="U25" s="151">
        <f t="shared" si="5"/>
        <v>0</v>
      </c>
      <c r="V25" s="151">
        <f t="shared" si="5"/>
        <v>0</v>
      </c>
      <c r="W25" s="151">
        <f t="shared" si="5"/>
        <v>0</v>
      </c>
      <c r="X25" s="151">
        <f t="shared" si="5"/>
        <v>0</v>
      </c>
      <c r="Y25" s="151">
        <f t="shared" si="5"/>
        <v>0</v>
      </c>
      <c r="Z25" s="151">
        <f t="shared" si="5"/>
        <v>0</v>
      </c>
      <c r="AA25" s="151">
        <f t="shared" ref="AA25:AP42" si="6">IF($B25&lt;=AA$2,IF($C25&gt;=AA$2,$D25,0),0)</f>
        <v>0</v>
      </c>
      <c r="AB25" s="151">
        <f t="shared" si="6"/>
        <v>0</v>
      </c>
      <c r="AC25" s="151">
        <f t="shared" si="6"/>
        <v>0</v>
      </c>
      <c r="AD25" s="151">
        <f t="shared" si="6"/>
        <v>0</v>
      </c>
      <c r="AE25" s="151">
        <f t="shared" si="6"/>
        <v>0</v>
      </c>
      <c r="AF25" s="151">
        <f t="shared" si="6"/>
        <v>0</v>
      </c>
      <c r="AG25" s="151">
        <f t="shared" si="6"/>
        <v>0</v>
      </c>
      <c r="AH25" s="151">
        <f t="shared" si="6"/>
        <v>0</v>
      </c>
      <c r="AI25" s="151">
        <f t="shared" si="6"/>
        <v>0</v>
      </c>
      <c r="AJ25" s="151">
        <f t="shared" si="6"/>
        <v>0</v>
      </c>
      <c r="AK25" s="151">
        <f t="shared" si="6"/>
        <v>0</v>
      </c>
      <c r="AL25" s="151">
        <f t="shared" si="6"/>
        <v>0</v>
      </c>
      <c r="AM25" s="151">
        <f t="shared" si="6"/>
        <v>0</v>
      </c>
      <c r="AN25" s="151">
        <f t="shared" si="6"/>
        <v>0</v>
      </c>
      <c r="AO25" s="151">
        <f t="shared" si="6"/>
        <v>0</v>
      </c>
      <c r="AP25" s="151">
        <f t="shared" si="6"/>
        <v>0</v>
      </c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</row>
    <row r="26" spans="1:57" ht="12" customHeight="1" x14ac:dyDescent="0.25">
      <c r="A26" s="149">
        <v>1</v>
      </c>
      <c r="B26" s="147">
        <v>36708</v>
      </c>
      <c r="C26" s="147">
        <v>36708</v>
      </c>
      <c r="D26" s="166">
        <v>-31</v>
      </c>
      <c r="E26" s="148">
        <v>4.16</v>
      </c>
      <c r="F26" s="97" t="s">
        <v>244</v>
      </c>
      <c r="H26" s="99">
        <f t="shared" ref="H26:H31" si="7">((I26-E26)*SUM(L26:AZ26)*10000)</f>
        <v>35650.000000000065</v>
      </c>
      <c r="I26" s="148">
        <v>4.0449999999999999</v>
      </c>
      <c r="J26" s="97" t="s">
        <v>142</v>
      </c>
      <c r="K26" s="97">
        <f t="shared" ref="K26:K33" si="8">IF(I26=1,0,G26)</f>
        <v>0</v>
      </c>
      <c r="L26" s="151">
        <f t="shared" si="5"/>
        <v>0</v>
      </c>
      <c r="M26" s="151">
        <f t="shared" si="5"/>
        <v>-31</v>
      </c>
      <c r="N26" s="151">
        <f t="shared" si="5"/>
        <v>0</v>
      </c>
      <c r="O26" s="151">
        <f t="shared" si="5"/>
        <v>0</v>
      </c>
      <c r="P26" s="151">
        <f t="shared" si="5"/>
        <v>0</v>
      </c>
      <c r="Q26" s="151">
        <f t="shared" si="5"/>
        <v>0</v>
      </c>
      <c r="R26" s="151">
        <f t="shared" si="5"/>
        <v>0</v>
      </c>
      <c r="S26" s="151">
        <f t="shared" si="5"/>
        <v>0</v>
      </c>
      <c r="T26" s="151">
        <f t="shared" si="5"/>
        <v>0</v>
      </c>
      <c r="U26" s="151">
        <f t="shared" si="5"/>
        <v>0</v>
      </c>
      <c r="V26" s="151">
        <f t="shared" si="5"/>
        <v>0</v>
      </c>
      <c r="W26" s="151">
        <f t="shared" si="5"/>
        <v>0</v>
      </c>
      <c r="X26" s="151">
        <f t="shared" si="5"/>
        <v>0</v>
      </c>
      <c r="Y26" s="151">
        <f t="shared" si="5"/>
        <v>0</v>
      </c>
      <c r="Z26" s="151">
        <f t="shared" si="5"/>
        <v>0</v>
      </c>
      <c r="AA26" s="151">
        <f t="shared" si="6"/>
        <v>0</v>
      </c>
      <c r="AB26" s="151">
        <f t="shared" si="6"/>
        <v>0</v>
      </c>
      <c r="AC26" s="151">
        <f t="shared" si="6"/>
        <v>0</v>
      </c>
      <c r="AD26" s="151">
        <f t="shared" si="6"/>
        <v>0</v>
      </c>
      <c r="AE26" s="151">
        <f t="shared" si="6"/>
        <v>0</v>
      </c>
      <c r="AF26" s="151">
        <f t="shared" si="6"/>
        <v>0</v>
      </c>
      <c r="AG26" s="151">
        <f t="shared" si="6"/>
        <v>0</v>
      </c>
      <c r="AH26" s="151">
        <f t="shared" si="6"/>
        <v>0</v>
      </c>
      <c r="AI26" s="151">
        <f t="shared" si="6"/>
        <v>0</v>
      </c>
      <c r="AJ26" s="151">
        <f t="shared" si="6"/>
        <v>0</v>
      </c>
      <c r="AK26" s="151">
        <f t="shared" si="6"/>
        <v>0</v>
      </c>
      <c r="AL26" s="151">
        <f t="shared" si="6"/>
        <v>0</v>
      </c>
      <c r="AM26" s="151">
        <f t="shared" si="6"/>
        <v>0</v>
      </c>
      <c r="AN26" s="151">
        <f t="shared" si="6"/>
        <v>0</v>
      </c>
      <c r="AO26" s="151">
        <f t="shared" si="6"/>
        <v>0</v>
      </c>
      <c r="AP26" s="151">
        <f t="shared" si="6"/>
        <v>0</v>
      </c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</row>
    <row r="27" spans="1:57" ht="12" customHeight="1" x14ac:dyDescent="0.25">
      <c r="A27" s="149">
        <v>1</v>
      </c>
      <c r="B27" s="147">
        <v>36708</v>
      </c>
      <c r="C27" s="147">
        <v>36708</v>
      </c>
      <c r="D27" s="166">
        <v>-31</v>
      </c>
      <c r="E27" s="148">
        <v>4.1399999999999997</v>
      </c>
      <c r="F27" s="97" t="s">
        <v>244</v>
      </c>
      <c r="H27" s="99">
        <f t="shared" si="7"/>
        <v>29449.999999999924</v>
      </c>
      <c r="I27" s="148">
        <v>4.0449999999999999</v>
      </c>
      <c r="J27" s="97" t="s">
        <v>142</v>
      </c>
      <c r="K27" s="97">
        <f t="shared" si="8"/>
        <v>0</v>
      </c>
      <c r="L27" s="151">
        <f t="shared" si="5"/>
        <v>0</v>
      </c>
      <c r="M27" s="151">
        <f t="shared" si="5"/>
        <v>-31</v>
      </c>
      <c r="N27" s="151">
        <f t="shared" si="5"/>
        <v>0</v>
      </c>
      <c r="O27" s="151">
        <f t="shared" si="5"/>
        <v>0</v>
      </c>
      <c r="P27" s="151">
        <f t="shared" si="5"/>
        <v>0</v>
      </c>
      <c r="Q27" s="151">
        <f t="shared" si="5"/>
        <v>0</v>
      </c>
      <c r="R27" s="151">
        <f t="shared" si="5"/>
        <v>0</v>
      </c>
      <c r="S27" s="151">
        <f t="shared" si="5"/>
        <v>0</v>
      </c>
      <c r="T27" s="151">
        <f t="shared" si="5"/>
        <v>0</v>
      </c>
      <c r="U27" s="151">
        <f t="shared" si="5"/>
        <v>0</v>
      </c>
      <c r="V27" s="151">
        <f t="shared" si="5"/>
        <v>0</v>
      </c>
      <c r="W27" s="151">
        <f t="shared" si="5"/>
        <v>0</v>
      </c>
      <c r="X27" s="151">
        <f t="shared" si="5"/>
        <v>0</v>
      </c>
      <c r="Y27" s="151">
        <f t="shared" si="5"/>
        <v>0</v>
      </c>
      <c r="Z27" s="151">
        <f t="shared" si="5"/>
        <v>0</v>
      </c>
      <c r="AA27" s="151">
        <f t="shared" si="6"/>
        <v>0</v>
      </c>
      <c r="AB27" s="151">
        <f t="shared" si="6"/>
        <v>0</v>
      </c>
      <c r="AC27" s="151">
        <f t="shared" si="6"/>
        <v>0</v>
      </c>
      <c r="AD27" s="151">
        <f t="shared" si="6"/>
        <v>0</v>
      </c>
      <c r="AE27" s="151">
        <f t="shared" si="6"/>
        <v>0</v>
      </c>
      <c r="AF27" s="151">
        <f t="shared" si="6"/>
        <v>0</v>
      </c>
      <c r="AG27" s="151">
        <f t="shared" si="6"/>
        <v>0</v>
      </c>
      <c r="AH27" s="151">
        <f t="shared" si="6"/>
        <v>0</v>
      </c>
      <c r="AI27" s="151">
        <f t="shared" si="6"/>
        <v>0</v>
      </c>
      <c r="AJ27" s="151">
        <f t="shared" si="6"/>
        <v>0</v>
      </c>
      <c r="AK27" s="151">
        <f t="shared" si="6"/>
        <v>0</v>
      </c>
      <c r="AL27" s="151">
        <f t="shared" si="6"/>
        <v>0</v>
      </c>
      <c r="AM27" s="151">
        <f t="shared" si="6"/>
        <v>0</v>
      </c>
      <c r="AN27" s="151">
        <f t="shared" si="6"/>
        <v>0</v>
      </c>
      <c r="AO27" s="151">
        <f t="shared" si="6"/>
        <v>0</v>
      </c>
      <c r="AP27" s="151">
        <f t="shared" si="6"/>
        <v>0</v>
      </c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</row>
    <row r="28" spans="1:57" ht="12" customHeight="1" x14ac:dyDescent="0.25">
      <c r="A28" s="149">
        <v>1</v>
      </c>
      <c r="B28" s="147">
        <v>36708</v>
      </c>
      <c r="C28" s="147">
        <v>36708</v>
      </c>
      <c r="D28" s="166">
        <v>-31</v>
      </c>
      <c r="E28" s="148">
        <v>4.12</v>
      </c>
      <c r="F28" s="97" t="s">
        <v>244</v>
      </c>
      <c r="H28" s="99">
        <f t="shared" si="7"/>
        <v>23250.000000000055</v>
      </c>
      <c r="I28" s="148">
        <v>4.0449999999999999</v>
      </c>
      <c r="J28" s="97" t="s">
        <v>142</v>
      </c>
      <c r="K28" s="97">
        <f t="shared" si="8"/>
        <v>0</v>
      </c>
      <c r="L28" s="151">
        <f t="shared" si="5"/>
        <v>0</v>
      </c>
      <c r="M28" s="151">
        <f t="shared" si="5"/>
        <v>-31</v>
      </c>
      <c r="N28" s="151">
        <f t="shared" si="5"/>
        <v>0</v>
      </c>
      <c r="O28" s="151">
        <f t="shared" si="5"/>
        <v>0</v>
      </c>
      <c r="P28" s="151">
        <f t="shared" si="5"/>
        <v>0</v>
      </c>
      <c r="Q28" s="151">
        <f t="shared" si="5"/>
        <v>0</v>
      </c>
      <c r="R28" s="151">
        <f t="shared" si="5"/>
        <v>0</v>
      </c>
      <c r="S28" s="151">
        <f t="shared" si="5"/>
        <v>0</v>
      </c>
      <c r="T28" s="151">
        <f t="shared" si="5"/>
        <v>0</v>
      </c>
      <c r="U28" s="151">
        <f t="shared" si="5"/>
        <v>0</v>
      </c>
      <c r="V28" s="151">
        <f t="shared" si="5"/>
        <v>0</v>
      </c>
      <c r="W28" s="151">
        <f t="shared" si="5"/>
        <v>0</v>
      </c>
      <c r="X28" s="151">
        <f t="shared" si="5"/>
        <v>0</v>
      </c>
      <c r="Y28" s="151">
        <f t="shared" si="5"/>
        <v>0</v>
      </c>
      <c r="Z28" s="151">
        <f t="shared" si="5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0</v>
      </c>
      <c r="AE28" s="151">
        <f t="shared" si="6"/>
        <v>0</v>
      </c>
      <c r="AF28" s="151">
        <f t="shared" si="6"/>
        <v>0</v>
      </c>
      <c r="AG28" s="151">
        <f t="shared" si="6"/>
        <v>0</v>
      </c>
      <c r="AH28" s="151">
        <f t="shared" si="6"/>
        <v>0</v>
      </c>
      <c r="AI28" s="151">
        <f t="shared" si="6"/>
        <v>0</v>
      </c>
      <c r="AJ28" s="151">
        <f t="shared" si="6"/>
        <v>0</v>
      </c>
      <c r="AK28" s="151">
        <f t="shared" si="6"/>
        <v>0</v>
      </c>
      <c r="AL28" s="151">
        <f t="shared" si="6"/>
        <v>0</v>
      </c>
      <c r="AM28" s="151">
        <f t="shared" si="6"/>
        <v>0</v>
      </c>
      <c r="AN28" s="151">
        <f t="shared" si="6"/>
        <v>0</v>
      </c>
      <c r="AO28" s="151">
        <f t="shared" si="6"/>
        <v>0</v>
      </c>
      <c r="AP28" s="151">
        <f t="shared" si="6"/>
        <v>0</v>
      </c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</row>
    <row r="29" spans="1:57" ht="12" customHeight="1" x14ac:dyDescent="0.25">
      <c r="A29" s="149">
        <v>1</v>
      </c>
      <c r="B29" s="147">
        <v>36708</v>
      </c>
      <c r="C29" s="147">
        <v>36708</v>
      </c>
      <c r="D29" s="166">
        <v>-31</v>
      </c>
      <c r="E29" s="148">
        <v>4.12</v>
      </c>
      <c r="F29" s="97" t="s">
        <v>244</v>
      </c>
      <c r="H29" s="99">
        <f>((I29-E29)*SUM(L29:AZ29)*10000)</f>
        <v>23250.000000000055</v>
      </c>
      <c r="I29" s="148">
        <v>4.0449999999999999</v>
      </c>
      <c r="J29" s="97" t="s">
        <v>142</v>
      </c>
      <c r="K29" s="97">
        <f>IF(I29=1,0,G29)</f>
        <v>0</v>
      </c>
      <c r="L29" s="151">
        <f t="shared" si="5"/>
        <v>0</v>
      </c>
      <c r="M29" s="151">
        <f t="shared" si="5"/>
        <v>-31</v>
      </c>
      <c r="N29" s="151">
        <f t="shared" si="5"/>
        <v>0</v>
      </c>
      <c r="O29" s="151">
        <f t="shared" si="5"/>
        <v>0</v>
      </c>
      <c r="P29" s="151">
        <f t="shared" si="5"/>
        <v>0</v>
      </c>
      <c r="Q29" s="151">
        <f t="shared" si="5"/>
        <v>0</v>
      </c>
      <c r="R29" s="151">
        <f t="shared" si="5"/>
        <v>0</v>
      </c>
      <c r="S29" s="151">
        <f t="shared" si="5"/>
        <v>0</v>
      </c>
      <c r="T29" s="151">
        <f t="shared" si="5"/>
        <v>0</v>
      </c>
      <c r="U29" s="151">
        <f t="shared" si="5"/>
        <v>0</v>
      </c>
      <c r="V29" s="151">
        <f t="shared" si="5"/>
        <v>0</v>
      </c>
      <c r="W29" s="151">
        <f t="shared" si="5"/>
        <v>0</v>
      </c>
      <c r="X29" s="151">
        <f t="shared" si="5"/>
        <v>0</v>
      </c>
      <c r="Y29" s="151">
        <f t="shared" si="5"/>
        <v>0</v>
      </c>
      <c r="Z29" s="151">
        <f t="shared" si="5"/>
        <v>0</v>
      </c>
      <c r="AA29" s="151">
        <f t="shared" si="6"/>
        <v>0</v>
      </c>
      <c r="AB29" s="151">
        <f t="shared" si="6"/>
        <v>0</v>
      </c>
      <c r="AC29" s="151">
        <f t="shared" si="6"/>
        <v>0</v>
      </c>
      <c r="AD29" s="151">
        <f t="shared" si="6"/>
        <v>0</v>
      </c>
      <c r="AE29" s="151">
        <f t="shared" si="6"/>
        <v>0</v>
      </c>
      <c r="AF29" s="151">
        <f t="shared" si="6"/>
        <v>0</v>
      </c>
      <c r="AG29" s="151">
        <f t="shared" si="6"/>
        <v>0</v>
      </c>
      <c r="AH29" s="151">
        <f t="shared" si="6"/>
        <v>0</v>
      </c>
      <c r="AI29" s="151">
        <f t="shared" si="6"/>
        <v>0</v>
      </c>
      <c r="AJ29" s="151">
        <f t="shared" si="6"/>
        <v>0</v>
      </c>
      <c r="AK29" s="151">
        <f t="shared" si="6"/>
        <v>0</v>
      </c>
      <c r="AL29" s="151">
        <f t="shared" si="6"/>
        <v>0</v>
      </c>
      <c r="AM29" s="151">
        <f t="shared" si="6"/>
        <v>0</v>
      </c>
      <c r="AN29" s="151">
        <f t="shared" si="6"/>
        <v>0</v>
      </c>
      <c r="AO29" s="151">
        <f t="shared" si="6"/>
        <v>0</v>
      </c>
      <c r="AP29" s="151">
        <f t="shared" si="6"/>
        <v>0</v>
      </c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</row>
    <row r="30" spans="1:57" ht="12" customHeight="1" x14ac:dyDescent="0.25">
      <c r="A30" s="149">
        <v>1</v>
      </c>
      <c r="B30" s="147">
        <v>36708</v>
      </c>
      <c r="C30" s="147">
        <v>36708</v>
      </c>
      <c r="D30" s="166">
        <v>31</v>
      </c>
      <c r="E30" s="148">
        <v>4.0949999999999998</v>
      </c>
      <c r="F30" s="97" t="s">
        <v>244</v>
      </c>
      <c r="H30" s="99">
        <f t="shared" si="7"/>
        <v>-15499.999999999945</v>
      </c>
      <c r="I30" s="148">
        <v>4.0449999999999999</v>
      </c>
      <c r="J30" s="97" t="s">
        <v>142</v>
      </c>
      <c r="K30" s="97">
        <f t="shared" si="8"/>
        <v>0</v>
      </c>
      <c r="L30" s="151">
        <f t="shared" si="5"/>
        <v>0</v>
      </c>
      <c r="M30" s="151">
        <f t="shared" si="5"/>
        <v>31</v>
      </c>
      <c r="N30" s="151">
        <f t="shared" si="5"/>
        <v>0</v>
      </c>
      <c r="O30" s="151">
        <f t="shared" si="5"/>
        <v>0</v>
      </c>
      <c r="P30" s="151">
        <f t="shared" si="5"/>
        <v>0</v>
      </c>
      <c r="Q30" s="151">
        <f t="shared" si="5"/>
        <v>0</v>
      </c>
      <c r="R30" s="151">
        <f t="shared" si="5"/>
        <v>0</v>
      </c>
      <c r="S30" s="151">
        <f t="shared" si="5"/>
        <v>0</v>
      </c>
      <c r="T30" s="151">
        <f t="shared" si="5"/>
        <v>0</v>
      </c>
      <c r="U30" s="151">
        <f t="shared" si="5"/>
        <v>0</v>
      </c>
      <c r="V30" s="151">
        <f t="shared" si="5"/>
        <v>0</v>
      </c>
      <c r="W30" s="151">
        <f t="shared" si="5"/>
        <v>0</v>
      </c>
      <c r="X30" s="151">
        <f t="shared" si="5"/>
        <v>0</v>
      </c>
      <c r="Y30" s="151">
        <f t="shared" si="5"/>
        <v>0</v>
      </c>
      <c r="Z30" s="151">
        <f t="shared" si="5"/>
        <v>0</v>
      </c>
      <c r="AA30" s="151">
        <f t="shared" si="6"/>
        <v>0</v>
      </c>
      <c r="AB30" s="151">
        <f t="shared" si="6"/>
        <v>0</v>
      </c>
      <c r="AC30" s="151">
        <f t="shared" si="6"/>
        <v>0</v>
      </c>
      <c r="AD30" s="151">
        <f t="shared" si="6"/>
        <v>0</v>
      </c>
      <c r="AE30" s="151">
        <f t="shared" si="6"/>
        <v>0</v>
      </c>
      <c r="AF30" s="151">
        <f t="shared" si="6"/>
        <v>0</v>
      </c>
      <c r="AG30" s="151">
        <f t="shared" si="6"/>
        <v>0</v>
      </c>
      <c r="AH30" s="151">
        <f t="shared" si="6"/>
        <v>0</v>
      </c>
      <c r="AI30" s="151">
        <f t="shared" si="6"/>
        <v>0</v>
      </c>
      <c r="AJ30" s="151">
        <f t="shared" si="6"/>
        <v>0</v>
      </c>
      <c r="AK30" s="151">
        <f t="shared" si="6"/>
        <v>0</v>
      </c>
      <c r="AL30" s="151">
        <f t="shared" si="6"/>
        <v>0</v>
      </c>
      <c r="AM30" s="151">
        <f t="shared" si="6"/>
        <v>0</v>
      </c>
      <c r="AN30" s="151">
        <f t="shared" si="6"/>
        <v>0</v>
      </c>
      <c r="AO30" s="151">
        <f t="shared" si="6"/>
        <v>0</v>
      </c>
      <c r="AP30" s="151">
        <f t="shared" si="6"/>
        <v>0</v>
      </c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</row>
    <row r="31" spans="1:57" x14ac:dyDescent="0.25">
      <c r="A31" s="149">
        <v>1</v>
      </c>
      <c r="B31" s="147">
        <v>36708</v>
      </c>
      <c r="C31" s="147">
        <v>36708</v>
      </c>
      <c r="D31" s="166">
        <v>31</v>
      </c>
      <c r="E31" s="148">
        <v>4.08</v>
      </c>
      <c r="F31" s="97" t="s">
        <v>244</v>
      </c>
      <c r="H31" s="99">
        <f t="shared" si="7"/>
        <v>-10850.000000000044</v>
      </c>
      <c r="I31" s="148">
        <v>4.0449999999999999</v>
      </c>
      <c r="J31" s="97" t="s">
        <v>142</v>
      </c>
      <c r="K31" s="97">
        <f t="shared" si="8"/>
        <v>0</v>
      </c>
      <c r="L31" s="151">
        <f t="shared" si="5"/>
        <v>0</v>
      </c>
      <c r="M31" s="151">
        <f t="shared" si="5"/>
        <v>31</v>
      </c>
      <c r="N31" s="151">
        <f t="shared" si="5"/>
        <v>0</v>
      </c>
      <c r="O31" s="151">
        <f t="shared" si="5"/>
        <v>0</v>
      </c>
      <c r="P31" s="151">
        <f t="shared" si="5"/>
        <v>0</v>
      </c>
      <c r="Q31" s="151">
        <f t="shared" si="5"/>
        <v>0</v>
      </c>
      <c r="R31" s="151">
        <f t="shared" si="5"/>
        <v>0</v>
      </c>
      <c r="S31" s="151">
        <f t="shared" si="5"/>
        <v>0</v>
      </c>
      <c r="T31" s="151">
        <f t="shared" si="5"/>
        <v>0</v>
      </c>
      <c r="U31" s="151">
        <f t="shared" si="5"/>
        <v>0</v>
      </c>
      <c r="V31" s="151">
        <f t="shared" si="5"/>
        <v>0</v>
      </c>
      <c r="W31" s="151">
        <f t="shared" si="5"/>
        <v>0</v>
      </c>
      <c r="X31" s="151">
        <f t="shared" si="5"/>
        <v>0</v>
      </c>
      <c r="Y31" s="151">
        <f t="shared" si="5"/>
        <v>0</v>
      </c>
      <c r="Z31" s="151">
        <f t="shared" si="5"/>
        <v>0</v>
      </c>
      <c r="AA31" s="151">
        <f t="shared" si="6"/>
        <v>0</v>
      </c>
      <c r="AB31" s="151">
        <f t="shared" si="6"/>
        <v>0</v>
      </c>
      <c r="AC31" s="151">
        <f t="shared" si="6"/>
        <v>0</v>
      </c>
      <c r="AD31" s="151">
        <f t="shared" si="6"/>
        <v>0</v>
      </c>
      <c r="AE31" s="151">
        <f t="shared" si="6"/>
        <v>0</v>
      </c>
      <c r="AF31" s="151">
        <f t="shared" si="6"/>
        <v>0</v>
      </c>
      <c r="AG31" s="151">
        <f t="shared" si="6"/>
        <v>0</v>
      </c>
      <c r="AH31" s="151">
        <f t="shared" si="6"/>
        <v>0</v>
      </c>
      <c r="AI31" s="151">
        <f t="shared" si="6"/>
        <v>0</v>
      </c>
      <c r="AJ31" s="151">
        <f t="shared" si="6"/>
        <v>0</v>
      </c>
      <c r="AK31" s="151">
        <f t="shared" si="6"/>
        <v>0</v>
      </c>
      <c r="AL31" s="151">
        <f t="shared" si="6"/>
        <v>0</v>
      </c>
      <c r="AM31" s="151">
        <f t="shared" si="6"/>
        <v>0</v>
      </c>
      <c r="AN31" s="151">
        <f t="shared" si="6"/>
        <v>0</v>
      </c>
      <c r="AO31" s="151">
        <f t="shared" si="6"/>
        <v>0</v>
      </c>
      <c r="AP31" s="151">
        <f t="shared" si="6"/>
        <v>0</v>
      </c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</row>
    <row r="32" spans="1:57" ht="12" customHeight="1" x14ac:dyDescent="0.25">
      <c r="A32" s="149">
        <v>1</v>
      </c>
      <c r="B32" s="147">
        <v>36708</v>
      </c>
      <c r="C32" s="147">
        <v>36708</v>
      </c>
      <c r="D32" s="166">
        <v>31</v>
      </c>
      <c r="E32" s="148">
        <v>4.0149999999999997</v>
      </c>
      <c r="F32" s="97" t="s">
        <v>244</v>
      </c>
      <c r="H32" s="99">
        <f t="shared" ref="H32:H38" si="9">((I32-E32)*SUM(L32:AZ32)*10000)</f>
        <v>9300.0000000000764</v>
      </c>
      <c r="I32" s="148">
        <v>4.0449999999999999</v>
      </c>
      <c r="J32" s="97" t="s">
        <v>142</v>
      </c>
      <c r="K32" s="97">
        <f>IF(I32=1,0,G32)</f>
        <v>0</v>
      </c>
      <c r="L32" s="151">
        <f t="shared" si="5"/>
        <v>0</v>
      </c>
      <c r="M32" s="151">
        <f t="shared" si="5"/>
        <v>31</v>
      </c>
      <c r="N32" s="151">
        <f t="shared" si="5"/>
        <v>0</v>
      </c>
      <c r="O32" s="151">
        <f t="shared" si="5"/>
        <v>0</v>
      </c>
      <c r="P32" s="151">
        <f t="shared" si="5"/>
        <v>0</v>
      </c>
      <c r="Q32" s="151">
        <f t="shared" si="5"/>
        <v>0</v>
      </c>
      <c r="R32" s="151">
        <f t="shared" si="5"/>
        <v>0</v>
      </c>
      <c r="S32" s="151">
        <f t="shared" si="5"/>
        <v>0</v>
      </c>
      <c r="T32" s="151">
        <f t="shared" si="5"/>
        <v>0</v>
      </c>
      <c r="U32" s="151">
        <f t="shared" si="5"/>
        <v>0</v>
      </c>
      <c r="V32" s="151">
        <f t="shared" si="5"/>
        <v>0</v>
      </c>
      <c r="W32" s="151">
        <f t="shared" si="5"/>
        <v>0</v>
      </c>
      <c r="X32" s="151">
        <f t="shared" si="5"/>
        <v>0</v>
      </c>
      <c r="Y32" s="151">
        <f t="shared" si="5"/>
        <v>0</v>
      </c>
      <c r="Z32" s="151">
        <f t="shared" si="5"/>
        <v>0</v>
      </c>
      <c r="AA32" s="151">
        <f t="shared" si="6"/>
        <v>0</v>
      </c>
      <c r="AB32" s="151">
        <f t="shared" si="6"/>
        <v>0</v>
      </c>
      <c r="AC32" s="151">
        <f t="shared" si="6"/>
        <v>0</v>
      </c>
      <c r="AD32" s="151">
        <f t="shared" si="6"/>
        <v>0</v>
      </c>
      <c r="AE32" s="151">
        <f t="shared" si="6"/>
        <v>0</v>
      </c>
      <c r="AF32" s="151">
        <f t="shared" si="6"/>
        <v>0</v>
      </c>
      <c r="AG32" s="151">
        <f t="shared" si="6"/>
        <v>0</v>
      </c>
      <c r="AH32" s="151">
        <f t="shared" si="6"/>
        <v>0</v>
      </c>
      <c r="AI32" s="151">
        <f t="shared" si="6"/>
        <v>0</v>
      </c>
      <c r="AJ32" s="151">
        <f t="shared" si="6"/>
        <v>0</v>
      </c>
      <c r="AK32" s="151">
        <f t="shared" si="6"/>
        <v>0</v>
      </c>
      <c r="AL32" s="151">
        <f t="shared" si="6"/>
        <v>0</v>
      </c>
      <c r="AM32" s="151">
        <f t="shared" si="6"/>
        <v>0</v>
      </c>
      <c r="AN32" s="151">
        <f t="shared" si="6"/>
        <v>0</v>
      </c>
      <c r="AO32" s="151">
        <f t="shared" si="6"/>
        <v>0</v>
      </c>
      <c r="AP32" s="151">
        <f t="shared" si="6"/>
        <v>0</v>
      </c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</row>
    <row r="33" spans="1:57" ht="12" customHeight="1" x14ac:dyDescent="0.25">
      <c r="A33" s="149">
        <v>1</v>
      </c>
      <c r="B33" s="147">
        <v>36708</v>
      </c>
      <c r="C33" s="147">
        <v>36708</v>
      </c>
      <c r="D33" s="166">
        <v>31</v>
      </c>
      <c r="E33" s="148">
        <v>3.9649999999999999</v>
      </c>
      <c r="F33" s="97" t="s">
        <v>244</v>
      </c>
      <c r="H33" s="99">
        <f t="shared" si="9"/>
        <v>24800.000000000022</v>
      </c>
      <c r="I33" s="148">
        <v>4.0449999999999999</v>
      </c>
      <c r="J33" s="97" t="s">
        <v>142</v>
      </c>
      <c r="K33" s="97">
        <f t="shared" si="8"/>
        <v>0</v>
      </c>
      <c r="L33" s="151">
        <f t="shared" si="5"/>
        <v>0</v>
      </c>
      <c r="M33" s="151">
        <f t="shared" si="5"/>
        <v>31</v>
      </c>
      <c r="N33" s="151">
        <f t="shared" si="5"/>
        <v>0</v>
      </c>
      <c r="O33" s="151">
        <f t="shared" si="5"/>
        <v>0</v>
      </c>
      <c r="P33" s="151">
        <f t="shared" si="5"/>
        <v>0</v>
      </c>
      <c r="Q33" s="151">
        <f t="shared" si="5"/>
        <v>0</v>
      </c>
      <c r="R33" s="151">
        <f t="shared" si="5"/>
        <v>0</v>
      </c>
      <c r="S33" s="151">
        <f t="shared" si="5"/>
        <v>0</v>
      </c>
      <c r="T33" s="151">
        <f t="shared" si="5"/>
        <v>0</v>
      </c>
      <c r="U33" s="151">
        <f t="shared" si="5"/>
        <v>0</v>
      </c>
      <c r="V33" s="151">
        <f t="shared" si="5"/>
        <v>0</v>
      </c>
      <c r="W33" s="151">
        <f t="shared" si="5"/>
        <v>0</v>
      </c>
      <c r="X33" s="151">
        <f t="shared" si="5"/>
        <v>0</v>
      </c>
      <c r="Y33" s="151">
        <f t="shared" si="5"/>
        <v>0</v>
      </c>
      <c r="Z33" s="151">
        <f t="shared" si="5"/>
        <v>0</v>
      </c>
      <c r="AA33" s="151">
        <f t="shared" si="6"/>
        <v>0</v>
      </c>
      <c r="AB33" s="151">
        <f t="shared" si="6"/>
        <v>0</v>
      </c>
      <c r="AC33" s="151">
        <f t="shared" si="6"/>
        <v>0</v>
      </c>
      <c r="AD33" s="151">
        <f t="shared" si="6"/>
        <v>0</v>
      </c>
      <c r="AE33" s="151">
        <f t="shared" si="6"/>
        <v>0</v>
      </c>
      <c r="AF33" s="151">
        <f t="shared" si="6"/>
        <v>0</v>
      </c>
      <c r="AG33" s="151">
        <f t="shared" si="6"/>
        <v>0</v>
      </c>
      <c r="AH33" s="151">
        <f t="shared" si="6"/>
        <v>0</v>
      </c>
      <c r="AI33" s="151">
        <f t="shared" si="6"/>
        <v>0</v>
      </c>
      <c r="AJ33" s="151">
        <f t="shared" si="6"/>
        <v>0</v>
      </c>
      <c r="AK33" s="151">
        <f t="shared" si="6"/>
        <v>0</v>
      </c>
      <c r="AL33" s="151">
        <f t="shared" si="6"/>
        <v>0</v>
      </c>
      <c r="AM33" s="151">
        <f t="shared" si="6"/>
        <v>0</v>
      </c>
      <c r="AN33" s="151">
        <f t="shared" si="6"/>
        <v>0</v>
      </c>
      <c r="AO33" s="151">
        <f t="shared" si="6"/>
        <v>0</v>
      </c>
      <c r="AP33" s="151">
        <f t="shared" si="6"/>
        <v>0</v>
      </c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</row>
    <row r="34" spans="1:57" x14ac:dyDescent="0.25">
      <c r="A34" s="149">
        <v>1</v>
      </c>
      <c r="B34" s="147">
        <v>36708</v>
      </c>
      <c r="C34" s="147">
        <v>36708</v>
      </c>
      <c r="D34" s="166">
        <v>-15.5</v>
      </c>
      <c r="E34" s="148">
        <v>3.99</v>
      </c>
      <c r="F34" s="97" t="s">
        <v>226</v>
      </c>
      <c r="H34" s="99">
        <f t="shared" si="9"/>
        <v>-8524.9999999999563</v>
      </c>
      <c r="I34" s="148">
        <v>4.0449999999999999</v>
      </c>
      <c r="J34" s="97" t="s">
        <v>142</v>
      </c>
      <c r="K34" s="97">
        <f t="shared" ref="K34:K48" si="10">IF(I34=1,0,G34)</f>
        <v>0</v>
      </c>
      <c r="L34" s="151">
        <f t="shared" si="5"/>
        <v>0</v>
      </c>
      <c r="M34" s="151">
        <f t="shared" si="5"/>
        <v>-15.5</v>
      </c>
      <c r="N34" s="151">
        <f t="shared" si="5"/>
        <v>0</v>
      </c>
      <c r="O34" s="151">
        <f t="shared" si="5"/>
        <v>0</v>
      </c>
      <c r="P34" s="151">
        <f t="shared" si="5"/>
        <v>0</v>
      </c>
      <c r="Q34" s="151">
        <f t="shared" si="5"/>
        <v>0</v>
      </c>
      <c r="R34" s="151">
        <f t="shared" ref="R34:AG48" si="11">IF($B34&lt;=R$2,IF($C34&gt;=R$2,$D34,0),0)</f>
        <v>0</v>
      </c>
      <c r="S34" s="151">
        <f t="shared" si="11"/>
        <v>0</v>
      </c>
      <c r="T34" s="151">
        <f t="shared" si="11"/>
        <v>0</v>
      </c>
      <c r="U34" s="151">
        <f t="shared" si="11"/>
        <v>0</v>
      </c>
      <c r="V34" s="151">
        <f t="shared" si="11"/>
        <v>0</v>
      </c>
      <c r="W34" s="151">
        <f t="shared" si="11"/>
        <v>0</v>
      </c>
      <c r="X34" s="151">
        <f t="shared" si="11"/>
        <v>0</v>
      </c>
      <c r="Y34" s="151">
        <f t="shared" si="11"/>
        <v>0</v>
      </c>
      <c r="Z34" s="151">
        <f t="shared" si="11"/>
        <v>0</v>
      </c>
      <c r="AA34" s="151">
        <f t="shared" si="6"/>
        <v>0</v>
      </c>
      <c r="AB34" s="151">
        <f t="shared" si="6"/>
        <v>0</v>
      </c>
      <c r="AC34" s="151">
        <f t="shared" si="6"/>
        <v>0</v>
      </c>
      <c r="AD34" s="151">
        <f t="shared" si="6"/>
        <v>0</v>
      </c>
      <c r="AE34" s="151">
        <f t="shared" si="6"/>
        <v>0</v>
      </c>
      <c r="AF34" s="151">
        <f t="shared" si="6"/>
        <v>0</v>
      </c>
      <c r="AG34" s="151">
        <f t="shared" si="6"/>
        <v>0</v>
      </c>
      <c r="AH34" s="151">
        <f t="shared" si="6"/>
        <v>0</v>
      </c>
      <c r="AI34" s="151">
        <f t="shared" si="6"/>
        <v>0</v>
      </c>
      <c r="AJ34" s="151">
        <f t="shared" ref="AJ34:AP48" si="12">IF($B34&lt;=AJ$2,IF($C34&gt;=AJ$2,$D34,0),0)</f>
        <v>0</v>
      </c>
      <c r="AK34" s="151">
        <f t="shared" si="12"/>
        <v>0</v>
      </c>
      <c r="AL34" s="151">
        <f t="shared" si="12"/>
        <v>0</v>
      </c>
      <c r="AM34" s="151">
        <f t="shared" si="12"/>
        <v>0</v>
      </c>
      <c r="AN34" s="151">
        <f t="shared" si="12"/>
        <v>0</v>
      </c>
      <c r="AO34" s="151">
        <f t="shared" si="12"/>
        <v>0</v>
      </c>
      <c r="AP34" s="151">
        <f t="shared" si="12"/>
        <v>0</v>
      </c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</row>
    <row r="35" spans="1:57" x14ac:dyDescent="0.25">
      <c r="A35" s="149">
        <v>1</v>
      </c>
      <c r="B35" s="147">
        <v>36708</v>
      </c>
      <c r="C35" s="147">
        <v>36708</v>
      </c>
      <c r="D35" s="166">
        <v>-15.5</v>
      </c>
      <c r="E35" s="148">
        <v>4.0250000000000004</v>
      </c>
      <c r="F35" s="97" t="s">
        <v>226</v>
      </c>
      <c r="H35" s="99">
        <f t="shared" si="9"/>
        <v>-3099.9999999999341</v>
      </c>
      <c r="I35" s="148">
        <v>4.0449999999999999</v>
      </c>
      <c r="J35" s="97" t="s">
        <v>142</v>
      </c>
      <c r="K35" s="97">
        <f t="shared" si="10"/>
        <v>0</v>
      </c>
      <c r="L35" s="151">
        <f t="shared" si="5"/>
        <v>0</v>
      </c>
      <c r="M35" s="151">
        <f t="shared" si="5"/>
        <v>-15.5</v>
      </c>
      <c r="N35" s="151">
        <f t="shared" si="5"/>
        <v>0</v>
      </c>
      <c r="O35" s="151">
        <f t="shared" si="5"/>
        <v>0</v>
      </c>
      <c r="P35" s="151">
        <f t="shared" si="5"/>
        <v>0</v>
      </c>
      <c r="Q35" s="151">
        <f t="shared" si="5"/>
        <v>0</v>
      </c>
      <c r="R35" s="151">
        <f t="shared" si="11"/>
        <v>0</v>
      </c>
      <c r="S35" s="151">
        <f t="shared" si="11"/>
        <v>0</v>
      </c>
      <c r="T35" s="151">
        <f t="shared" si="11"/>
        <v>0</v>
      </c>
      <c r="U35" s="151">
        <f t="shared" si="11"/>
        <v>0</v>
      </c>
      <c r="V35" s="151">
        <f t="shared" si="11"/>
        <v>0</v>
      </c>
      <c r="W35" s="151">
        <f t="shared" si="11"/>
        <v>0</v>
      </c>
      <c r="X35" s="151">
        <f t="shared" si="11"/>
        <v>0</v>
      </c>
      <c r="Y35" s="151">
        <f t="shared" si="11"/>
        <v>0</v>
      </c>
      <c r="Z35" s="151">
        <f t="shared" si="11"/>
        <v>0</v>
      </c>
      <c r="AA35" s="151">
        <f t="shared" si="6"/>
        <v>0</v>
      </c>
      <c r="AB35" s="151">
        <f t="shared" si="6"/>
        <v>0</v>
      </c>
      <c r="AC35" s="151">
        <f t="shared" si="6"/>
        <v>0</v>
      </c>
      <c r="AD35" s="151">
        <f t="shared" si="6"/>
        <v>0</v>
      </c>
      <c r="AE35" s="151">
        <f t="shared" si="6"/>
        <v>0</v>
      </c>
      <c r="AF35" s="151">
        <f t="shared" si="6"/>
        <v>0</v>
      </c>
      <c r="AG35" s="151">
        <f t="shared" si="6"/>
        <v>0</v>
      </c>
      <c r="AH35" s="151">
        <f t="shared" si="6"/>
        <v>0</v>
      </c>
      <c r="AI35" s="151">
        <f t="shared" si="6"/>
        <v>0</v>
      </c>
      <c r="AJ35" s="151">
        <f t="shared" si="12"/>
        <v>0</v>
      </c>
      <c r="AK35" s="151">
        <f t="shared" si="12"/>
        <v>0</v>
      </c>
      <c r="AL35" s="151">
        <f t="shared" si="12"/>
        <v>0</v>
      </c>
      <c r="AM35" s="151">
        <f t="shared" si="12"/>
        <v>0</v>
      </c>
      <c r="AN35" s="151">
        <f t="shared" si="12"/>
        <v>0</v>
      </c>
      <c r="AO35" s="151">
        <f t="shared" si="12"/>
        <v>0</v>
      </c>
      <c r="AP35" s="151">
        <f t="shared" si="12"/>
        <v>0</v>
      </c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</row>
    <row r="36" spans="1:57" x14ac:dyDescent="0.25">
      <c r="A36" s="149">
        <v>1</v>
      </c>
      <c r="B36" s="147">
        <v>36708</v>
      </c>
      <c r="C36" s="147">
        <v>36708</v>
      </c>
      <c r="D36" s="166">
        <v>31</v>
      </c>
      <c r="E36" s="148">
        <v>4.0049999999999999</v>
      </c>
      <c r="F36" s="97" t="s">
        <v>226</v>
      </c>
      <c r="H36" s="99">
        <f t="shared" si="9"/>
        <v>12400.000000000011</v>
      </c>
      <c r="I36" s="148">
        <v>4.0449999999999999</v>
      </c>
      <c r="J36" s="97" t="s">
        <v>142</v>
      </c>
      <c r="K36" s="97">
        <f t="shared" si="10"/>
        <v>0</v>
      </c>
      <c r="L36" s="151">
        <f t="shared" si="5"/>
        <v>0</v>
      </c>
      <c r="M36" s="151">
        <f t="shared" si="5"/>
        <v>31</v>
      </c>
      <c r="N36" s="151">
        <f t="shared" si="5"/>
        <v>0</v>
      </c>
      <c r="O36" s="151">
        <f t="shared" si="5"/>
        <v>0</v>
      </c>
      <c r="P36" s="151">
        <f t="shared" si="5"/>
        <v>0</v>
      </c>
      <c r="Q36" s="151">
        <f t="shared" si="5"/>
        <v>0</v>
      </c>
      <c r="R36" s="151">
        <f t="shared" si="5"/>
        <v>0</v>
      </c>
      <c r="S36" s="151">
        <f t="shared" si="5"/>
        <v>0</v>
      </c>
      <c r="T36" s="151">
        <f t="shared" si="5"/>
        <v>0</v>
      </c>
      <c r="U36" s="151">
        <f t="shared" si="5"/>
        <v>0</v>
      </c>
      <c r="V36" s="151">
        <f t="shared" si="5"/>
        <v>0</v>
      </c>
      <c r="W36" s="151">
        <f t="shared" si="5"/>
        <v>0</v>
      </c>
      <c r="X36" s="151">
        <f t="shared" si="5"/>
        <v>0</v>
      </c>
      <c r="Y36" s="151">
        <f t="shared" si="5"/>
        <v>0</v>
      </c>
      <c r="Z36" s="151">
        <f t="shared" si="5"/>
        <v>0</v>
      </c>
      <c r="AA36" s="151">
        <f t="shared" si="6"/>
        <v>0</v>
      </c>
      <c r="AB36" s="151">
        <f t="shared" si="6"/>
        <v>0</v>
      </c>
      <c r="AC36" s="151">
        <f t="shared" si="6"/>
        <v>0</v>
      </c>
      <c r="AD36" s="151">
        <f t="shared" si="6"/>
        <v>0</v>
      </c>
      <c r="AE36" s="151">
        <f t="shared" si="6"/>
        <v>0</v>
      </c>
      <c r="AF36" s="151">
        <f t="shared" si="6"/>
        <v>0</v>
      </c>
      <c r="AG36" s="151">
        <f t="shared" si="6"/>
        <v>0</v>
      </c>
      <c r="AH36" s="151">
        <f t="shared" si="6"/>
        <v>0</v>
      </c>
      <c r="AI36" s="151">
        <f t="shared" si="6"/>
        <v>0</v>
      </c>
      <c r="AJ36" s="151">
        <f t="shared" si="6"/>
        <v>0</v>
      </c>
      <c r="AK36" s="151">
        <f t="shared" si="6"/>
        <v>0</v>
      </c>
      <c r="AL36" s="151">
        <f t="shared" si="6"/>
        <v>0</v>
      </c>
      <c r="AM36" s="151">
        <f t="shared" si="6"/>
        <v>0</v>
      </c>
      <c r="AN36" s="151">
        <f t="shared" si="6"/>
        <v>0</v>
      </c>
      <c r="AO36" s="151">
        <f t="shared" si="6"/>
        <v>0</v>
      </c>
      <c r="AP36" s="151">
        <f t="shared" si="6"/>
        <v>0</v>
      </c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</row>
    <row r="37" spans="1:57" ht="12" customHeight="1" x14ac:dyDescent="0.25">
      <c r="A37" s="149">
        <v>1</v>
      </c>
      <c r="B37" s="147">
        <v>36708</v>
      </c>
      <c r="C37" s="147">
        <v>36708</v>
      </c>
      <c r="D37" s="166">
        <v>-31</v>
      </c>
      <c r="E37" s="148">
        <v>4.0250000000000004</v>
      </c>
      <c r="F37" s="97" t="s">
        <v>244</v>
      </c>
      <c r="H37" s="99">
        <f>((I37-E37)*SUM(L37:AZ37)*10000)</f>
        <v>-6199.9999999998681</v>
      </c>
      <c r="I37" s="148">
        <v>4.0449999999999999</v>
      </c>
      <c r="J37" s="97" t="s">
        <v>142</v>
      </c>
      <c r="K37" s="97">
        <f t="shared" si="10"/>
        <v>0</v>
      </c>
      <c r="L37" s="151">
        <f t="shared" si="5"/>
        <v>0</v>
      </c>
      <c r="M37" s="151">
        <f t="shared" si="5"/>
        <v>-31</v>
      </c>
      <c r="N37" s="151">
        <f t="shared" si="5"/>
        <v>0</v>
      </c>
      <c r="O37" s="151">
        <f t="shared" si="5"/>
        <v>0</v>
      </c>
      <c r="P37" s="151">
        <f t="shared" si="5"/>
        <v>0</v>
      </c>
      <c r="Q37" s="151">
        <f t="shared" si="5"/>
        <v>0</v>
      </c>
      <c r="R37" s="151">
        <f t="shared" si="5"/>
        <v>0</v>
      </c>
      <c r="S37" s="151">
        <f t="shared" si="5"/>
        <v>0</v>
      </c>
      <c r="T37" s="151">
        <f t="shared" si="5"/>
        <v>0</v>
      </c>
      <c r="U37" s="151">
        <f t="shared" si="5"/>
        <v>0</v>
      </c>
      <c r="V37" s="151">
        <f t="shared" si="5"/>
        <v>0</v>
      </c>
      <c r="W37" s="151">
        <f t="shared" si="5"/>
        <v>0</v>
      </c>
      <c r="X37" s="151">
        <f t="shared" si="5"/>
        <v>0</v>
      </c>
      <c r="Y37" s="151">
        <f t="shared" si="5"/>
        <v>0</v>
      </c>
      <c r="Z37" s="151">
        <f t="shared" si="5"/>
        <v>0</v>
      </c>
      <c r="AA37" s="151">
        <f t="shared" si="6"/>
        <v>0</v>
      </c>
      <c r="AB37" s="151">
        <f t="shared" si="6"/>
        <v>0</v>
      </c>
      <c r="AC37" s="151">
        <f t="shared" si="6"/>
        <v>0</v>
      </c>
      <c r="AD37" s="151">
        <f t="shared" si="6"/>
        <v>0</v>
      </c>
      <c r="AE37" s="151">
        <f t="shared" si="6"/>
        <v>0</v>
      </c>
      <c r="AF37" s="151">
        <f t="shared" si="6"/>
        <v>0</v>
      </c>
      <c r="AG37" s="151">
        <f t="shared" si="6"/>
        <v>0</v>
      </c>
      <c r="AH37" s="151">
        <f t="shared" si="6"/>
        <v>0</v>
      </c>
      <c r="AI37" s="151">
        <f t="shared" si="6"/>
        <v>0</v>
      </c>
      <c r="AJ37" s="151">
        <f t="shared" si="6"/>
        <v>0</v>
      </c>
      <c r="AK37" s="151">
        <f t="shared" si="6"/>
        <v>0</v>
      </c>
      <c r="AL37" s="151">
        <f t="shared" si="6"/>
        <v>0</v>
      </c>
      <c r="AM37" s="151">
        <f t="shared" si="6"/>
        <v>0</v>
      </c>
      <c r="AN37" s="151">
        <f t="shared" si="6"/>
        <v>0</v>
      </c>
      <c r="AO37" s="151">
        <f t="shared" si="6"/>
        <v>0</v>
      </c>
      <c r="AP37" s="151">
        <f t="shared" si="6"/>
        <v>0</v>
      </c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</row>
    <row r="38" spans="1:57" x14ac:dyDescent="0.25">
      <c r="A38" s="149">
        <v>1</v>
      </c>
      <c r="B38" s="147">
        <v>36708</v>
      </c>
      <c r="C38" s="147">
        <v>36708</v>
      </c>
      <c r="D38" s="166">
        <v>31</v>
      </c>
      <c r="E38" s="148">
        <v>3.97</v>
      </c>
      <c r="F38" s="97" t="s">
        <v>226</v>
      </c>
      <c r="H38" s="99">
        <f t="shared" si="9"/>
        <v>23249.999999999916</v>
      </c>
      <c r="I38" s="148">
        <v>4.0449999999999999</v>
      </c>
      <c r="J38" s="97" t="s">
        <v>142</v>
      </c>
      <c r="K38" s="97">
        <f t="shared" si="10"/>
        <v>0</v>
      </c>
      <c r="L38" s="151">
        <f t="shared" si="5"/>
        <v>0</v>
      </c>
      <c r="M38" s="151">
        <f t="shared" si="5"/>
        <v>31</v>
      </c>
      <c r="N38" s="151">
        <f t="shared" si="5"/>
        <v>0</v>
      </c>
      <c r="O38" s="151">
        <f t="shared" si="5"/>
        <v>0</v>
      </c>
      <c r="P38" s="151">
        <f t="shared" si="5"/>
        <v>0</v>
      </c>
      <c r="Q38" s="151">
        <f t="shared" si="5"/>
        <v>0</v>
      </c>
      <c r="R38" s="151">
        <f t="shared" si="11"/>
        <v>0</v>
      </c>
      <c r="S38" s="151">
        <f t="shared" si="11"/>
        <v>0</v>
      </c>
      <c r="T38" s="151">
        <f t="shared" si="11"/>
        <v>0</v>
      </c>
      <c r="U38" s="151">
        <f t="shared" si="11"/>
        <v>0</v>
      </c>
      <c r="V38" s="151">
        <f t="shared" si="11"/>
        <v>0</v>
      </c>
      <c r="W38" s="151">
        <f t="shared" si="11"/>
        <v>0</v>
      </c>
      <c r="X38" s="151">
        <f t="shared" si="11"/>
        <v>0</v>
      </c>
      <c r="Y38" s="151">
        <f t="shared" si="11"/>
        <v>0</v>
      </c>
      <c r="Z38" s="151">
        <f t="shared" si="11"/>
        <v>0</v>
      </c>
      <c r="AA38" s="151">
        <f t="shared" si="6"/>
        <v>0</v>
      </c>
      <c r="AB38" s="151">
        <f t="shared" si="6"/>
        <v>0</v>
      </c>
      <c r="AC38" s="151">
        <f t="shared" si="6"/>
        <v>0</v>
      </c>
      <c r="AD38" s="151">
        <f t="shared" si="6"/>
        <v>0</v>
      </c>
      <c r="AE38" s="151">
        <f t="shared" si="6"/>
        <v>0</v>
      </c>
      <c r="AF38" s="151">
        <f t="shared" si="6"/>
        <v>0</v>
      </c>
      <c r="AG38" s="151">
        <f t="shared" si="6"/>
        <v>0</v>
      </c>
      <c r="AH38" s="151">
        <f t="shared" si="6"/>
        <v>0</v>
      </c>
      <c r="AI38" s="151">
        <f t="shared" si="6"/>
        <v>0</v>
      </c>
      <c r="AJ38" s="151">
        <f t="shared" si="12"/>
        <v>0</v>
      </c>
      <c r="AK38" s="151">
        <f t="shared" si="12"/>
        <v>0</v>
      </c>
      <c r="AL38" s="151">
        <f t="shared" si="12"/>
        <v>0</v>
      </c>
      <c r="AM38" s="151">
        <f t="shared" si="12"/>
        <v>0</v>
      </c>
      <c r="AN38" s="151">
        <f t="shared" si="12"/>
        <v>0</v>
      </c>
      <c r="AO38" s="151">
        <f t="shared" si="12"/>
        <v>0</v>
      </c>
      <c r="AP38" s="151">
        <f t="shared" si="12"/>
        <v>0</v>
      </c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</row>
    <row r="39" spans="1:57" x14ac:dyDescent="0.25">
      <c r="A39" s="149">
        <v>1</v>
      </c>
      <c r="B39" s="147">
        <v>36708</v>
      </c>
      <c r="C39" s="147">
        <v>36708</v>
      </c>
      <c r="D39" s="166">
        <v>-31</v>
      </c>
      <c r="E39" s="148">
        <v>4</v>
      </c>
      <c r="F39" s="97" t="s">
        <v>226</v>
      </c>
      <c r="H39" s="99">
        <f t="shared" ref="H39:H48" si="13">((I39-E39)*SUM(L39:AZ39)*10000)</f>
        <v>-13949.999999999978</v>
      </c>
      <c r="I39" s="148">
        <v>4.0449999999999999</v>
      </c>
      <c r="J39" s="97" t="s">
        <v>142</v>
      </c>
      <c r="K39" s="97">
        <f t="shared" si="10"/>
        <v>0</v>
      </c>
      <c r="L39" s="151">
        <f t="shared" si="5"/>
        <v>0</v>
      </c>
      <c r="M39" s="151">
        <f t="shared" si="5"/>
        <v>-31</v>
      </c>
      <c r="N39" s="151">
        <f t="shared" si="5"/>
        <v>0</v>
      </c>
      <c r="O39" s="151">
        <f t="shared" si="5"/>
        <v>0</v>
      </c>
      <c r="P39" s="151">
        <f t="shared" si="5"/>
        <v>0</v>
      </c>
      <c r="Q39" s="151">
        <f t="shared" si="5"/>
        <v>0</v>
      </c>
      <c r="R39" s="151">
        <f t="shared" si="11"/>
        <v>0</v>
      </c>
      <c r="S39" s="151">
        <f t="shared" si="11"/>
        <v>0</v>
      </c>
      <c r="T39" s="151">
        <f t="shared" si="11"/>
        <v>0</v>
      </c>
      <c r="U39" s="151">
        <f t="shared" si="11"/>
        <v>0</v>
      </c>
      <c r="V39" s="151">
        <f t="shared" si="11"/>
        <v>0</v>
      </c>
      <c r="W39" s="151">
        <f t="shared" si="11"/>
        <v>0</v>
      </c>
      <c r="X39" s="151">
        <f t="shared" si="11"/>
        <v>0</v>
      </c>
      <c r="Y39" s="151">
        <f t="shared" si="11"/>
        <v>0</v>
      </c>
      <c r="Z39" s="151">
        <f t="shared" si="11"/>
        <v>0</v>
      </c>
      <c r="AA39" s="151">
        <f t="shared" si="6"/>
        <v>0</v>
      </c>
      <c r="AB39" s="151">
        <f t="shared" si="6"/>
        <v>0</v>
      </c>
      <c r="AC39" s="151">
        <f t="shared" si="6"/>
        <v>0</v>
      </c>
      <c r="AD39" s="151">
        <f t="shared" si="6"/>
        <v>0</v>
      </c>
      <c r="AE39" s="151">
        <f t="shared" si="6"/>
        <v>0</v>
      </c>
      <c r="AF39" s="151">
        <f t="shared" si="6"/>
        <v>0</v>
      </c>
      <c r="AG39" s="151">
        <f t="shared" si="6"/>
        <v>0</v>
      </c>
      <c r="AH39" s="151">
        <f t="shared" si="6"/>
        <v>0</v>
      </c>
      <c r="AI39" s="151">
        <f t="shared" si="6"/>
        <v>0</v>
      </c>
      <c r="AJ39" s="151">
        <f t="shared" si="12"/>
        <v>0</v>
      </c>
      <c r="AK39" s="151">
        <f t="shared" si="12"/>
        <v>0</v>
      </c>
      <c r="AL39" s="151">
        <f t="shared" si="12"/>
        <v>0</v>
      </c>
      <c r="AM39" s="151">
        <f t="shared" si="12"/>
        <v>0</v>
      </c>
      <c r="AN39" s="151">
        <f t="shared" si="12"/>
        <v>0</v>
      </c>
      <c r="AO39" s="151">
        <f t="shared" si="12"/>
        <v>0</v>
      </c>
      <c r="AP39" s="151">
        <f t="shared" si="12"/>
        <v>0</v>
      </c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</row>
    <row r="40" spans="1:57" x14ac:dyDescent="0.25">
      <c r="A40" s="149">
        <v>1</v>
      </c>
      <c r="B40" s="147">
        <v>36708</v>
      </c>
      <c r="C40" s="147">
        <v>36800</v>
      </c>
      <c r="D40" s="166">
        <v>-15.5</v>
      </c>
      <c r="E40" s="148">
        <v>3.93</v>
      </c>
      <c r="F40" s="97" t="s">
        <v>226</v>
      </c>
      <c r="H40" s="99">
        <f t="shared" si="13"/>
        <v>-49599.999999999767</v>
      </c>
      <c r="I40" s="148">
        <v>4.01</v>
      </c>
      <c r="J40" s="97" t="s">
        <v>142</v>
      </c>
      <c r="K40" s="97">
        <f t="shared" si="10"/>
        <v>0</v>
      </c>
      <c r="L40" s="151">
        <f t="shared" si="5"/>
        <v>0</v>
      </c>
      <c r="M40" s="151">
        <f t="shared" si="5"/>
        <v>-15.5</v>
      </c>
      <c r="N40" s="151">
        <f t="shared" si="5"/>
        <v>-15.5</v>
      </c>
      <c r="O40" s="151">
        <f t="shared" si="5"/>
        <v>-15.5</v>
      </c>
      <c r="P40" s="151">
        <f t="shared" si="5"/>
        <v>-15.5</v>
      </c>
      <c r="Q40" s="151">
        <f t="shared" si="5"/>
        <v>0</v>
      </c>
      <c r="R40" s="151">
        <f t="shared" si="11"/>
        <v>0</v>
      </c>
      <c r="S40" s="151">
        <f t="shared" si="11"/>
        <v>0</v>
      </c>
      <c r="T40" s="151">
        <f t="shared" si="11"/>
        <v>0</v>
      </c>
      <c r="U40" s="151">
        <f t="shared" si="11"/>
        <v>0</v>
      </c>
      <c r="V40" s="151">
        <f t="shared" si="11"/>
        <v>0</v>
      </c>
      <c r="W40" s="151">
        <f t="shared" si="11"/>
        <v>0</v>
      </c>
      <c r="X40" s="151">
        <f t="shared" si="11"/>
        <v>0</v>
      </c>
      <c r="Y40" s="151">
        <f t="shared" si="11"/>
        <v>0</v>
      </c>
      <c r="Z40" s="151">
        <f t="shared" si="11"/>
        <v>0</v>
      </c>
      <c r="AA40" s="151">
        <f t="shared" si="6"/>
        <v>0</v>
      </c>
      <c r="AB40" s="151">
        <f t="shared" si="6"/>
        <v>0</v>
      </c>
      <c r="AC40" s="151">
        <f t="shared" si="6"/>
        <v>0</v>
      </c>
      <c r="AD40" s="151">
        <f t="shared" si="6"/>
        <v>0</v>
      </c>
      <c r="AE40" s="151">
        <f t="shared" si="6"/>
        <v>0</v>
      </c>
      <c r="AF40" s="151">
        <f t="shared" si="6"/>
        <v>0</v>
      </c>
      <c r="AG40" s="151">
        <f t="shared" si="6"/>
        <v>0</v>
      </c>
      <c r="AH40" s="151">
        <f t="shared" si="6"/>
        <v>0</v>
      </c>
      <c r="AI40" s="151">
        <f t="shared" si="6"/>
        <v>0</v>
      </c>
      <c r="AJ40" s="151">
        <f t="shared" si="12"/>
        <v>0</v>
      </c>
      <c r="AK40" s="151">
        <f t="shared" si="12"/>
        <v>0</v>
      </c>
      <c r="AL40" s="151">
        <f t="shared" si="12"/>
        <v>0</v>
      </c>
      <c r="AM40" s="151">
        <f t="shared" si="12"/>
        <v>0</v>
      </c>
      <c r="AN40" s="151">
        <f t="shared" si="12"/>
        <v>0</v>
      </c>
      <c r="AO40" s="151">
        <f t="shared" si="12"/>
        <v>0</v>
      </c>
      <c r="AP40" s="151">
        <f t="shared" si="12"/>
        <v>0</v>
      </c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</row>
    <row r="41" spans="1:57" x14ac:dyDescent="0.25">
      <c r="A41" s="149">
        <v>1</v>
      </c>
      <c r="B41" s="147">
        <v>36739</v>
      </c>
      <c r="C41" s="147">
        <v>36739</v>
      </c>
      <c r="D41" s="166">
        <v>-31</v>
      </c>
      <c r="E41" s="148">
        <v>3.9249999999999998</v>
      </c>
      <c r="F41" s="97" t="s">
        <v>226</v>
      </c>
      <c r="H41" s="99">
        <f t="shared" si="13"/>
        <v>-29449.999999999924</v>
      </c>
      <c r="I41" s="148">
        <v>4.0199999999999996</v>
      </c>
      <c r="J41" s="97" t="s">
        <v>142</v>
      </c>
      <c r="K41" s="97">
        <f t="shared" si="10"/>
        <v>0</v>
      </c>
      <c r="L41" s="151">
        <f t="shared" si="5"/>
        <v>0</v>
      </c>
      <c r="M41" s="151">
        <f t="shared" si="5"/>
        <v>0</v>
      </c>
      <c r="N41" s="151">
        <f t="shared" si="5"/>
        <v>-31</v>
      </c>
      <c r="O41" s="151">
        <f t="shared" si="5"/>
        <v>0</v>
      </c>
      <c r="P41" s="151">
        <f t="shared" si="5"/>
        <v>0</v>
      </c>
      <c r="Q41" s="151">
        <f t="shared" si="5"/>
        <v>0</v>
      </c>
      <c r="R41" s="151">
        <f t="shared" si="11"/>
        <v>0</v>
      </c>
      <c r="S41" s="151">
        <f t="shared" si="11"/>
        <v>0</v>
      </c>
      <c r="T41" s="151">
        <f t="shared" si="11"/>
        <v>0</v>
      </c>
      <c r="U41" s="151">
        <f t="shared" si="11"/>
        <v>0</v>
      </c>
      <c r="V41" s="151">
        <f t="shared" si="11"/>
        <v>0</v>
      </c>
      <c r="W41" s="151">
        <f t="shared" si="11"/>
        <v>0</v>
      </c>
      <c r="X41" s="151">
        <f t="shared" si="11"/>
        <v>0</v>
      </c>
      <c r="Y41" s="151">
        <f t="shared" si="11"/>
        <v>0</v>
      </c>
      <c r="Z41" s="151">
        <f t="shared" si="11"/>
        <v>0</v>
      </c>
      <c r="AA41" s="151">
        <f t="shared" si="6"/>
        <v>0</v>
      </c>
      <c r="AB41" s="151">
        <f t="shared" si="6"/>
        <v>0</v>
      </c>
      <c r="AC41" s="151">
        <f t="shared" si="6"/>
        <v>0</v>
      </c>
      <c r="AD41" s="151">
        <f t="shared" si="6"/>
        <v>0</v>
      </c>
      <c r="AE41" s="151">
        <f t="shared" si="6"/>
        <v>0</v>
      </c>
      <c r="AF41" s="151">
        <f t="shared" si="6"/>
        <v>0</v>
      </c>
      <c r="AG41" s="151">
        <f t="shared" si="6"/>
        <v>0</v>
      </c>
      <c r="AH41" s="151">
        <f t="shared" si="6"/>
        <v>0</v>
      </c>
      <c r="AI41" s="151">
        <f t="shared" si="6"/>
        <v>0</v>
      </c>
      <c r="AJ41" s="151">
        <f t="shared" si="12"/>
        <v>0</v>
      </c>
      <c r="AK41" s="151">
        <f t="shared" si="12"/>
        <v>0</v>
      </c>
      <c r="AL41" s="151">
        <f t="shared" si="12"/>
        <v>0</v>
      </c>
      <c r="AM41" s="151">
        <f t="shared" si="12"/>
        <v>0</v>
      </c>
      <c r="AN41" s="151">
        <f t="shared" si="12"/>
        <v>0</v>
      </c>
      <c r="AO41" s="151">
        <f t="shared" si="12"/>
        <v>0</v>
      </c>
      <c r="AP41" s="151">
        <f t="shared" si="12"/>
        <v>0</v>
      </c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</row>
    <row r="42" spans="1:57" x14ac:dyDescent="0.25">
      <c r="A42" s="149">
        <v>1</v>
      </c>
      <c r="B42" s="147">
        <v>36708</v>
      </c>
      <c r="C42" s="147">
        <v>36708</v>
      </c>
      <c r="D42" s="166">
        <v>31</v>
      </c>
      <c r="E42" s="148">
        <v>3.9775</v>
      </c>
      <c r="F42" s="97" t="s">
        <v>226</v>
      </c>
      <c r="H42" s="99">
        <f t="shared" si="13"/>
        <v>20924.999999999967</v>
      </c>
      <c r="I42" s="148">
        <v>4.0449999999999999</v>
      </c>
      <c r="J42" s="97" t="s">
        <v>142</v>
      </c>
      <c r="K42" s="97">
        <f t="shared" si="10"/>
        <v>0</v>
      </c>
      <c r="L42" s="151">
        <f t="shared" si="5"/>
        <v>0</v>
      </c>
      <c r="M42" s="151">
        <f t="shared" si="5"/>
        <v>31</v>
      </c>
      <c r="N42" s="151">
        <f t="shared" si="5"/>
        <v>0</v>
      </c>
      <c r="O42" s="151">
        <f t="shared" si="5"/>
        <v>0</v>
      </c>
      <c r="P42" s="151">
        <f t="shared" si="5"/>
        <v>0</v>
      </c>
      <c r="Q42" s="151">
        <f t="shared" si="5"/>
        <v>0</v>
      </c>
      <c r="R42" s="151">
        <f t="shared" si="11"/>
        <v>0</v>
      </c>
      <c r="S42" s="151">
        <f t="shared" si="11"/>
        <v>0</v>
      </c>
      <c r="T42" s="151">
        <f t="shared" si="11"/>
        <v>0</v>
      </c>
      <c r="U42" s="151">
        <f t="shared" si="11"/>
        <v>0</v>
      </c>
      <c r="V42" s="151">
        <f t="shared" si="11"/>
        <v>0</v>
      </c>
      <c r="W42" s="151">
        <f t="shared" si="11"/>
        <v>0</v>
      </c>
      <c r="X42" s="151">
        <f t="shared" si="11"/>
        <v>0</v>
      </c>
      <c r="Y42" s="151">
        <f t="shared" si="11"/>
        <v>0</v>
      </c>
      <c r="Z42" s="151">
        <f t="shared" si="11"/>
        <v>0</v>
      </c>
      <c r="AA42" s="151">
        <f t="shared" si="6"/>
        <v>0</v>
      </c>
      <c r="AB42" s="151">
        <f t="shared" si="6"/>
        <v>0</v>
      </c>
      <c r="AC42" s="151">
        <f t="shared" si="6"/>
        <v>0</v>
      </c>
      <c r="AD42" s="151">
        <f t="shared" si="6"/>
        <v>0</v>
      </c>
      <c r="AE42" s="151">
        <f t="shared" si="6"/>
        <v>0</v>
      </c>
      <c r="AF42" s="151">
        <f t="shared" si="6"/>
        <v>0</v>
      </c>
      <c r="AG42" s="151">
        <f t="shared" si="6"/>
        <v>0</v>
      </c>
      <c r="AH42" s="151">
        <f t="shared" si="6"/>
        <v>0</v>
      </c>
      <c r="AI42" s="151">
        <f t="shared" si="6"/>
        <v>0</v>
      </c>
      <c r="AJ42" s="151">
        <f t="shared" si="12"/>
        <v>0</v>
      </c>
      <c r="AK42" s="151">
        <f t="shared" si="12"/>
        <v>0</v>
      </c>
      <c r="AL42" s="151">
        <f t="shared" si="12"/>
        <v>0</v>
      </c>
      <c r="AM42" s="151">
        <f t="shared" si="12"/>
        <v>0</v>
      </c>
      <c r="AN42" s="151">
        <f t="shared" si="12"/>
        <v>0</v>
      </c>
      <c r="AO42" s="151">
        <f t="shared" si="12"/>
        <v>0</v>
      </c>
      <c r="AP42" s="151">
        <f t="shared" si="12"/>
        <v>0</v>
      </c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</row>
    <row r="43" spans="1:57" x14ac:dyDescent="0.25">
      <c r="A43" s="149">
        <v>1</v>
      </c>
      <c r="B43" s="147">
        <v>36739</v>
      </c>
      <c r="C43" s="147">
        <v>36739</v>
      </c>
      <c r="D43" s="166">
        <v>31</v>
      </c>
      <c r="E43" s="148">
        <v>3.9550000000000001</v>
      </c>
      <c r="F43" s="97" t="s">
        <v>226</v>
      </c>
      <c r="H43" s="99">
        <f t="shared" si="13"/>
        <v>27899.999999999956</v>
      </c>
      <c r="I43" s="148">
        <v>4.0449999999999999</v>
      </c>
      <c r="J43" s="97" t="s">
        <v>142</v>
      </c>
      <c r="K43" s="97">
        <f t="shared" si="10"/>
        <v>0</v>
      </c>
      <c r="L43" s="151">
        <f t="shared" si="5"/>
        <v>0</v>
      </c>
      <c r="M43" s="151">
        <f t="shared" si="5"/>
        <v>0</v>
      </c>
      <c r="N43" s="151">
        <f t="shared" si="5"/>
        <v>31</v>
      </c>
      <c r="O43" s="151">
        <f t="shared" si="5"/>
        <v>0</v>
      </c>
      <c r="P43" s="151">
        <f t="shared" si="5"/>
        <v>0</v>
      </c>
      <c r="Q43" s="151">
        <f t="shared" si="5"/>
        <v>0</v>
      </c>
      <c r="R43" s="151">
        <f t="shared" si="11"/>
        <v>0</v>
      </c>
      <c r="S43" s="151">
        <f t="shared" si="11"/>
        <v>0</v>
      </c>
      <c r="T43" s="151">
        <f t="shared" si="11"/>
        <v>0</v>
      </c>
      <c r="U43" s="151">
        <f t="shared" si="11"/>
        <v>0</v>
      </c>
      <c r="V43" s="151">
        <f t="shared" si="11"/>
        <v>0</v>
      </c>
      <c r="W43" s="151">
        <f t="shared" si="11"/>
        <v>0</v>
      </c>
      <c r="X43" s="151">
        <f t="shared" si="11"/>
        <v>0</v>
      </c>
      <c r="Y43" s="151">
        <f t="shared" si="11"/>
        <v>0</v>
      </c>
      <c r="Z43" s="151">
        <f t="shared" si="11"/>
        <v>0</v>
      </c>
      <c r="AA43" s="151">
        <f t="shared" si="11"/>
        <v>0</v>
      </c>
      <c r="AB43" s="151">
        <f t="shared" si="11"/>
        <v>0</v>
      </c>
      <c r="AC43" s="151">
        <f t="shared" si="11"/>
        <v>0</v>
      </c>
      <c r="AD43" s="151">
        <f t="shared" si="11"/>
        <v>0</v>
      </c>
      <c r="AE43" s="151">
        <f t="shared" si="11"/>
        <v>0</v>
      </c>
      <c r="AF43" s="151">
        <f t="shared" si="11"/>
        <v>0</v>
      </c>
      <c r="AG43" s="151">
        <f t="shared" si="11"/>
        <v>0</v>
      </c>
      <c r="AH43" s="151">
        <f t="shared" ref="AH43:AI48" si="14">IF($B43&lt;=AH$2,IF($C43&gt;=AH$2,$D43,0),0)</f>
        <v>0</v>
      </c>
      <c r="AI43" s="151">
        <f t="shared" si="14"/>
        <v>0</v>
      </c>
      <c r="AJ43" s="151">
        <f t="shared" si="12"/>
        <v>0</v>
      </c>
      <c r="AK43" s="151">
        <f t="shared" si="12"/>
        <v>0</v>
      </c>
      <c r="AL43" s="151">
        <f t="shared" si="12"/>
        <v>0</v>
      </c>
      <c r="AM43" s="151">
        <f t="shared" si="12"/>
        <v>0</v>
      </c>
      <c r="AN43" s="151">
        <f t="shared" si="12"/>
        <v>0</v>
      </c>
      <c r="AO43" s="151">
        <f t="shared" si="12"/>
        <v>0</v>
      </c>
      <c r="AP43" s="151">
        <f t="shared" si="12"/>
        <v>0</v>
      </c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</row>
    <row r="44" spans="1:57" x14ac:dyDescent="0.25">
      <c r="A44" s="149">
        <v>1</v>
      </c>
      <c r="B44" s="147">
        <v>36708</v>
      </c>
      <c r="C44" s="147">
        <v>36708</v>
      </c>
      <c r="D44" s="166">
        <v>31</v>
      </c>
      <c r="E44" s="148">
        <v>3.9750000000000001</v>
      </c>
      <c r="F44" s="97" t="s">
        <v>226</v>
      </c>
      <c r="H44" s="99">
        <f t="shared" si="13"/>
        <v>13949.99999999984</v>
      </c>
      <c r="I44" s="148">
        <v>4.0199999999999996</v>
      </c>
      <c r="J44" s="97" t="s">
        <v>142</v>
      </c>
      <c r="K44" s="97">
        <f t="shared" si="10"/>
        <v>0</v>
      </c>
      <c r="L44" s="151">
        <f t="shared" si="5"/>
        <v>0</v>
      </c>
      <c r="M44" s="151">
        <f t="shared" si="5"/>
        <v>31</v>
      </c>
      <c r="N44" s="151">
        <f t="shared" si="5"/>
        <v>0</v>
      </c>
      <c r="O44" s="151">
        <f t="shared" si="5"/>
        <v>0</v>
      </c>
      <c r="P44" s="151">
        <f t="shared" si="5"/>
        <v>0</v>
      </c>
      <c r="Q44" s="151">
        <f t="shared" si="5"/>
        <v>0</v>
      </c>
      <c r="R44" s="151">
        <f t="shared" si="11"/>
        <v>0</v>
      </c>
      <c r="S44" s="151">
        <f t="shared" si="11"/>
        <v>0</v>
      </c>
      <c r="T44" s="151">
        <f t="shared" si="11"/>
        <v>0</v>
      </c>
      <c r="U44" s="151">
        <f t="shared" si="11"/>
        <v>0</v>
      </c>
      <c r="V44" s="151">
        <f t="shared" si="11"/>
        <v>0</v>
      </c>
      <c r="W44" s="151">
        <f t="shared" si="11"/>
        <v>0</v>
      </c>
      <c r="X44" s="151">
        <f t="shared" si="11"/>
        <v>0</v>
      </c>
      <c r="Y44" s="151">
        <f t="shared" si="11"/>
        <v>0</v>
      </c>
      <c r="Z44" s="151">
        <f t="shared" si="11"/>
        <v>0</v>
      </c>
      <c r="AA44" s="151">
        <f t="shared" si="11"/>
        <v>0</v>
      </c>
      <c r="AB44" s="151">
        <f t="shared" si="11"/>
        <v>0</v>
      </c>
      <c r="AC44" s="151">
        <f t="shared" si="11"/>
        <v>0</v>
      </c>
      <c r="AD44" s="151">
        <f t="shared" si="11"/>
        <v>0</v>
      </c>
      <c r="AE44" s="151">
        <f t="shared" si="11"/>
        <v>0</v>
      </c>
      <c r="AF44" s="151">
        <f t="shared" si="11"/>
        <v>0</v>
      </c>
      <c r="AG44" s="151">
        <f t="shared" si="11"/>
        <v>0</v>
      </c>
      <c r="AH44" s="151">
        <f t="shared" si="14"/>
        <v>0</v>
      </c>
      <c r="AI44" s="151">
        <f t="shared" si="14"/>
        <v>0</v>
      </c>
      <c r="AJ44" s="151">
        <f t="shared" si="12"/>
        <v>0</v>
      </c>
      <c r="AK44" s="151">
        <f t="shared" si="12"/>
        <v>0</v>
      </c>
      <c r="AL44" s="151">
        <f t="shared" si="12"/>
        <v>0</v>
      </c>
      <c r="AM44" s="151">
        <f t="shared" si="12"/>
        <v>0</v>
      </c>
      <c r="AN44" s="151">
        <f t="shared" si="12"/>
        <v>0</v>
      </c>
      <c r="AO44" s="151">
        <f t="shared" si="12"/>
        <v>0</v>
      </c>
      <c r="AP44" s="151">
        <f t="shared" si="12"/>
        <v>0</v>
      </c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</row>
    <row r="45" spans="1:57" x14ac:dyDescent="0.25">
      <c r="A45" s="149">
        <v>1</v>
      </c>
      <c r="B45" s="147">
        <v>36708</v>
      </c>
      <c r="C45" s="147">
        <v>36708</v>
      </c>
      <c r="D45" s="166">
        <v>15.5</v>
      </c>
      <c r="E45" s="148">
        <v>4</v>
      </c>
      <c r="F45" s="97" t="s">
        <v>226</v>
      </c>
      <c r="H45" s="99">
        <f t="shared" si="13"/>
        <v>6974.9999999999891</v>
      </c>
      <c r="I45" s="148">
        <v>4.0449999999999999</v>
      </c>
      <c r="J45" s="97" t="s">
        <v>142</v>
      </c>
      <c r="K45" s="97">
        <f t="shared" si="10"/>
        <v>0</v>
      </c>
      <c r="L45" s="151">
        <f t="shared" si="5"/>
        <v>0</v>
      </c>
      <c r="M45" s="151">
        <f t="shared" si="5"/>
        <v>15.5</v>
      </c>
      <c r="N45" s="151">
        <f t="shared" si="5"/>
        <v>0</v>
      </c>
      <c r="O45" s="151">
        <f t="shared" si="5"/>
        <v>0</v>
      </c>
      <c r="P45" s="151">
        <f t="shared" si="5"/>
        <v>0</v>
      </c>
      <c r="Q45" s="151">
        <f t="shared" si="5"/>
        <v>0</v>
      </c>
      <c r="R45" s="151">
        <f t="shared" si="11"/>
        <v>0</v>
      </c>
      <c r="S45" s="151">
        <f t="shared" si="11"/>
        <v>0</v>
      </c>
      <c r="T45" s="151">
        <f t="shared" si="11"/>
        <v>0</v>
      </c>
      <c r="U45" s="151">
        <f t="shared" si="11"/>
        <v>0</v>
      </c>
      <c r="V45" s="151">
        <f t="shared" si="11"/>
        <v>0</v>
      </c>
      <c r="W45" s="151">
        <f t="shared" si="11"/>
        <v>0</v>
      </c>
      <c r="X45" s="151">
        <f t="shared" si="11"/>
        <v>0</v>
      </c>
      <c r="Y45" s="151">
        <f t="shared" si="11"/>
        <v>0</v>
      </c>
      <c r="Z45" s="151">
        <f t="shared" si="11"/>
        <v>0</v>
      </c>
      <c r="AA45" s="151">
        <f t="shared" si="11"/>
        <v>0</v>
      </c>
      <c r="AB45" s="151">
        <f t="shared" si="11"/>
        <v>0</v>
      </c>
      <c r="AC45" s="151">
        <f t="shared" si="11"/>
        <v>0</v>
      </c>
      <c r="AD45" s="151">
        <f t="shared" si="11"/>
        <v>0</v>
      </c>
      <c r="AE45" s="151">
        <f t="shared" si="11"/>
        <v>0</v>
      </c>
      <c r="AF45" s="151">
        <f t="shared" si="11"/>
        <v>0</v>
      </c>
      <c r="AG45" s="151">
        <f t="shared" si="11"/>
        <v>0</v>
      </c>
      <c r="AH45" s="151">
        <f t="shared" si="14"/>
        <v>0</v>
      </c>
      <c r="AI45" s="151">
        <f t="shared" si="14"/>
        <v>0</v>
      </c>
      <c r="AJ45" s="151">
        <f t="shared" si="12"/>
        <v>0</v>
      </c>
      <c r="AK45" s="151">
        <f t="shared" si="12"/>
        <v>0</v>
      </c>
      <c r="AL45" s="151">
        <f t="shared" si="12"/>
        <v>0</v>
      </c>
      <c r="AM45" s="151">
        <f t="shared" si="12"/>
        <v>0</v>
      </c>
      <c r="AN45" s="151">
        <f t="shared" si="12"/>
        <v>0</v>
      </c>
      <c r="AO45" s="151">
        <f t="shared" si="12"/>
        <v>0</v>
      </c>
      <c r="AP45" s="151">
        <f t="shared" si="12"/>
        <v>0</v>
      </c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</row>
    <row r="46" spans="1:57" x14ac:dyDescent="0.25">
      <c r="A46" s="149">
        <v>1</v>
      </c>
      <c r="B46" s="147">
        <v>36708</v>
      </c>
      <c r="C46" s="147">
        <v>36708</v>
      </c>
      <c r="D46" s="166">
        <v>15.5</v>
      </c>
      <c r="E46" s="148">
        <v>4.0149999999999997</v>
      </c>
      <c r="F46" s="97" t="s">
        <v>226</v>
      </c>
      <c r="H46" s="99">
        <f t="shared" si="13"/>
        <v>4650.0000000000382</v>
      </c>
      <c r="I46" s="148">
        <v>4.0449999999999999</v>
      </c>
      <c r="J46" s="97" t="s">
        <v>142</v>
      </c>
      <c r="K46" s="97">
        <f t="shared" si="10"/>
        <v>0</v>
      </c>
      <c r="L46" s="151">
        <f t="shared" ref="L46:Q46" si="15">IF($B46&lt;=L$2,IF($C46&gt;=L$2,$D46,0),0)</f>
        <v>0</v>
      </c>
      <c r="M46" s="151">
        <f t="shared" si="15"/>
        <v>15.5</v>
      </c>
      <c r="N46" s="151">
        <f t="shared" si="15"/>
        <v>0</v>
      </c>
      <c r="O46" s="151">
        <f t="shared" si="15"/>
        <v>0</v>
      </c>
      <c r="P46" s="151">
        <f t="shared" si="15"/>
        <v>0</v>
      </c>
      <c r="Q46" s="151">
        <f t="shared" si="15"/>
        <v>0</v>
      </c>
      <c r="R46" s="151">
        <f t="shared" si="11"/>
        <v>0</v>
      </c>
      <c r="S46" s="151">
        <f t="shared" si="11"/>
        <v>0</v>
      </c>
      <c r="T46" s="151">
        <f t="shared" si="11"/>
        <v>0</v>
      </c>
      <c r="U46" s="151">
        <f t="shared" si="11"/>
        <v>0</v>
      </c>
      <c r="V46" s="151">
        <f t="shared" si="11"/>
        <v>0</v>
      </c>
      <c r="W46" s="151">
        <f t="shared" si="11"/>
        <v>0</v>
      </c>
      <c r="X46" s="151">
        <f t="shared" si="11"/>
        <v>0</v>
      </c>
      <c r="Y46" s="151">
        <f t="shared" si="11"/>
        <v>0</v>
      </c>
      <c r="Z46" s="151">
        <f t="shared" si="11"/>
        <v>0</v>
      </c>
      <c r="AA46" s="151">
        <f t="shared" si="11"/>
        <v>0</v>
      </c>
      <c r="AB46" s="151">
        <f t="shared" si="11"/>
        <v>0</v>
      </c>
      <c r="AC46" s="151">
        <f t="shared" si="11"/>
        <v>0</v>
      </c>
      <c r="AD46" s="151">
        <f t="shared" si="11"/>
        <v>0</v>
      </c>
      <c r="AE46" s="151">
        <f t="shared" si="11"/>
        <v>0</v>
      </c>
      <c r="AF46" s="151">
        <f t="shared" si="11"/>
        <v>0</v>
      </c>
      <c r="AG46" s="151">
        <f t="shared" si="11"/>
        <v>0</v>
      </c>
      <c r="AH46" s="151">
        <f t="shared" si="14"/>
        <v>0</v>
      </c>
      <c r="AI46" s="151">
        <f t="shared" si="14"/>
        <v>0</v>
      </c>
      <c r="AJ46" s="151">
        <f t="shared" si="12"/>
        <v>0</v>
      </c>
      <c r="AK46" s="151">
        <f t="shared" si="12"/>
        <v>0</v>
      </c>
      <c r="AL46" s="151">
        <f t="shared" si="12"/>
        <v>0</v>
      </c>
      <c r="AM46" s="151">
        <f t="shared" si="12"/>
        <v>0</v>
      </c>
      <c r="AN46" s="151">
        <f t="shared" si="12"/>
        <v>0</v>
      </c>
      <c r="AO46" s="151">
        <f t="shared" si="12"/>
        <v>0</v>
      </c>
      <c r="AP46" s="151">
        <f t="shared" si="12"/>
        <v>0</v>
      </c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</row>
    <row r="47" spans="1:57" x14ac:dyDescent="0.25">
      <c r="B47" s="147">
        <v>36708</v>
      </c>
      <c r="C47" s="147">
        <v>36708</v>
      </c>
      <c r="D47" s="166">
        <v>-31</v>
      </c>
      <c r="E47" s="148">
        <v>4.03</v>
      </c>
      <c r="F47" s="97" t="s">
        <v>226</v>
      </c>
      <c r="H47" s="99">
        <f t="shared" si="13"/>
        <v>-4649.9999999999009</v>
      </c>
      <c r="I47" s="148">
        <v>4.0449999999999999</v>
      </c>
      <c r="J47" s="97" t="s">
        <v>142</v>
      </c>
      <c r="K47" s="97">
        <f t="shared" si="10"/>
        <v>0</v>
      </c>
      <c r="L47" s="151">
        <f t="shared" si="5"/>
        <v>0</v>
      </c>
      <c r="M47" s="151">
        <f t="shared" si="5"/>
        <v>-31</v>
      </c>
      <c r="N47" s="151">
        <f t="shared" si="5"/>
        <v>0</v>
      </c>
      <c r="O47" s="151">
        <f t="shared" si="5"/>
        <v>0</v>
      </c>
      <c r="P47" s="151">
        <f t="shared" si="5"/>
        <v>0</v>
      </c>
      <c r="Q47" s="151">
        <f t="shared" si="5"/>
        <v>0</v>
      </c>
      <c r="R47" s="151">
        <f t="shared" si="11"/>
        <v>0</v>
      </c>
      <c r="S47" s="151">
        <f t="shared" si="11"/>
        <v>0</v>
      </c>
      <c r="T47" s="151">
        <f t="shared" si="11"/>
        <v>0</v>
      </c>
      <c r="U47" s="151">
        <f t="shared" si="11"/>
        <v>0</v>
      </c>
      <c r="V47" s="151">
        <f t="shared" si="11"/>
        <v>0</v>
      </c>
      <c r="W47" s="151">
        <f t="shared" si="11"/>
        <v>0</v>
      </c>
      <c r="X47" s="151">
        <f t="shared" si="11"/>
        <v>0</v>
      </c>
      <c r="Y47" s="151">
        <f t="shared" si="11"/>
        <v>0</v>
      </c>
      <c r="Z47" s="151">
        <f t="shared" si="11"/>
        <v>0</v>
      </c>
      <c r="AA47" s="151">
        <f t="shared" si="11"/>
        <v>0</v>
      </c>
      <c r="AB47" s="151">
        <f t="shared" si="11"/>
        <v>0</v>
      </c>
      <c r="AC47" s="151">
        <f t="shared" si="11"/>
        <v>0</v>
      </c>
      <c r="AD47" s="151">
        <f t="shared" si="11"/>
        <v>0</v>
      </c>
      <c r="AE47" s="151">
        <f t="shared" si="11"/>
        <v>0</v>
      </c>
      <c r="AF47" s="151">
        <f t="shared" si="11"/>
        <v>0</v>
      </c>
      <c r="AG47" s="151">
        <f t="shared" si="11"/>
        <v>0</v>
      </c>
      <c r="AH47" s="151">
        <f t="shared" si="14"/>
        <v>0</v>
      </c>
      <c r="AI47" s="151">
        <f t="shared" si="14"/>
        <v>0</v>
      </c>
      <c r="AJ47" s="151">
        <f t="shared" si="12"/>
        <v>0</v>
      </c>
      <c r="AK47" s="151">
        <f t="shared" si="12"/>
        <v>0</v>
      </c>
      <c r="AL47" s="151">
        <f t="shared" si="12"/>
        <v>0</v>
      </c>
      <c r="AM47" s="151">
        <f t="shared" si="12"/>
        <v>0</v>
      </c>
      <c r="AN47" s="151">
        <f t="shared" si="12"/>
        <v>0</v>
      </c>
      <c r="AO47" s="151">
        <f t="shared" si="12"/>
        <v>0</v>
      </c>
      <c r="AP47" s="151">
        <f t="shared" si="12"/>
        <v>0</v>
      </c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</row>
    <row r="48" spans="1:57" x14ac:dyDescent="0.25">
      <c r="B48" s="147">
        <v>36708</v>
      </c>
      <c r="C48" s="147">
        <v>36708</v>
      </c>
      <c r="D48" s="166">
        <v>-31</v>
      </c>
      <c r="E48" s="148">
        <v>4.12</v>
      </c>
      <c r="F48" s="97" t="s">
        <v>226</v>
      </c>
      <c r="H48" s="99">
        <f t="shared" si="13"/>
        <v>23250.000000000055</v>
      </c>
      <c r="I48" s="148">
        <v>4.0449999999999999</v>
      </c>
      <c r="J48" s="97" t="s">
        <v>142</v>
      </c>
      <c r="K48" s="97">
        <f t="shared" si="10"/>
        <v>0</v>
      </c>
      <c r="L48" s="151">
        <f t="shared" si="5"/>
        <v>0</v>
      </c>
      <c r="M48" s="151">
        <f t="shared" si="5"/>
        <v>-31</v>
      </c>
      <c r="N48" s="151">
        <f t="shared" si="5"/>
        <v>0</v>
      </c>
      <c r="O48" s="151">
        <f t="shared" si="5"/>
        <v>0</v>
      </c>
      <c r="P48" s="151">
        <f t="shared" si="5"/>
        <v>0</v>
      </c>
      <c r="Q48" s="151">
        <f t="shared" si="5"/>
        <v>0</v>
      </c>
      <c r="R48" s="151">
        <f t="shared" si="11"/>
        <v>0</v>
      </c>
      <c r="S48" s="151">
        <f t="shared" si="11"/>
        <v>0</v>
      </c>
      <c r="T48" s="151">
        <f t="shared" si="11"/>
        <v>0</v>
      </c>
      <c r="U48" s="151">
        <f t="shared" si="11"/>
        <v>0</v>
      </c>
      <c r="V48" s="151">
        <f t="shared" si="11"/>
        <v>0</v>
      </c>
      <c r="W48" s="151">
        <f t="shared" si="11"/>
        <v>0</v>
      </c>
      <c r="X48" s="151">
        <f t="shared" si="11"/>
        <v>0</v>
      </c>
      <c r="Y48" s="151">
        <f t="shared" si="11"/>
        <v>0</v>
      </c>
      <c r="Z48" s="151">
        <f t="shared" si="11"/>
        <v>0</v>
      </c>
      <c r="AA48" s="151">
        <f t="shared" si="11"/>
        <v>0</v>
      </c>
      <c r="AB48" s="151">
        <f t="shared" si="11"/>
        <v>0</v>
      </c>
      <c r="AC48" s="151">
        <f t="shared" si="11"/>
        <v>0</v>
      </c>
      <c r="AD48" s="151">
        <f t="shared" si="11"/>
        <v>0</v>
      </c>
      <c r="AE48" s="151">
        <f t="shared" si="11"/>
        <v>0</v>
      </c>
      <c r="AF48" s="151">
        <f t="shared" si="11"/>
        <v>0</v>
      </c>
      <c r="AG48" s="151">
        <f t="shared" si="11"/>
        <v>0</v>
      </c>
      <c r="AH48" s="151">
        <f t="shared" si="14"/>
        <v>0</v>
      </c>
      <c r="AI48" s="151">
        <f t="shared" si="14"/>
        <v>0</v>
      </c>
      <c r="AJ48" s="151">
        <f t="shared" si="12"/>
        <v>0</v>
      </c>
      <c r="AK48" s="151">
        <f t="shared" si="12"/>
        <v>0</v>
      </c>
      <c r="AL48" s="151">
        <f t="shared" si="12"/>
        <v>0</v>
      </c>
      <c r="AM48" s="151">
        <f t="shared" si="12"/>
        <v>0</v>
      </c>
      <c r="AN48" s="151">
        <f t="shared" si="12"/>
        <v>0</v>
      </c>
      <c r="AO48" s="151">
        <f t="shared" si="12"/>
        <v>0</v>
      </c>
      <c r="AP48" s="151">
        <f t="shared" si="12"/>
        <v>0</v>
      </c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</row>
    <row r="49" spans="1:57" x14ac:dyDescent="0.25">
      <c r="H49" s="163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</row>
    <row r="50" spans="1:57" x14ac:dyDescent="0.25">
      <c r="A50" s="149">
        <v>1</v>
      </c>
      <c r="B50" s="147">
        <v>36708</v>
      </c>
      <c r="C50" s="147">
        <v>36708</v>
      </c>
      <c r="D50" s="166">
        <v>-15.5</v>
      </c>
      <c r="E50" s="148">
        <v>-0.42499999999999999</v>
      </c>
      <c r="F50" s="97" t="s">
        <v>252</v>
      </c>
      <c r="G50" s="97" t="s">
        <v>242</v>
      </c>
      <c r="H50" s="99">
        <f t="shared" ref="H50:H55" si="16">((I50-E50)*SUM(L50:AZ50)*10000)</f>
        <v>10075</v>
      </c>
      <c r="I50" s="97">
        <v>-0.49</v>
      </c>
      <c r="K50" s="97" t="str">
        <f t="shared" ref="K50:K55" si="17">IF(I50=1,0,G50)</f>
        <v>west</v>
      </c>
      <c r="L50" s="151">
        <f t="shared" ref="L50:AA63" si="18">IF($B50&lt;=L$2,IF($C50&gt;=L$2,$D50,0),0)</f>
        <v>0</v>
      </c>
      <c r="M50" s="151">
        <f t="shared" si="18"/>
        <v>-15.5</v>
      </c>
      <c r="N50" s="151">
        <f t="shared" si="18"/>
        <v>0</v>
      </c>
      <c r="O50" s="151">
        <f t="shared" si="18"/>
        <v>0</v>
      </c>
      <c r="P50" s="151">
        <f t="shared" si="18"/>
        <v>0</v>
      </c>
      <c r="Q50" s="151">
        <f t="shared" si="18"/>
        <v>0</v>
      </c>
      <c r="R50" s="151">
        <f t="shared" si="18"/>
        <v>0</v>
      </c>
      <c r="S50" s="151">
        <f t="shared" si="18"/>
        <v>0</v>
      </c>
      <c r="T50" s="151">
        <f t="shared" si="18"/>
        <v>0</v>
      </c>
      <c r="U50" s="151">
        <f t="shared" si="18"/>
        <v>0</v>
      </c>
      <c r="V50" s="151">
        <f t="shared" si="18"/>
        <v>0</v>
      </c>
      <c r="W50" s="151">
        <f t="shared" si="18"/>
        <v>0</v>
      </c>
      <c r="X50" s="151">
        <f t="shared" si="18"/>
        <v>0</v>
      </c>
      <c r="Y50" s="151">
        <f t="shared" si="18"/>
        <v>0</v>
      </c>
      <c r="Z50" s="151">
        <f t="shared" si="18"/>
        <v>0</v>
      </c>
      <c r="AA50" s="151">
        <f t="shared" ref="AA50:AP62" si="19">IF($B50&lt;=AA$2,IF($C50&gt;=AA$2,$D50,0),0)</f>
        <v>0</v>
      </c>
      <c r="AB50" s="151">
        <f t="shared" si="19"/>
        <v>0</v>
      </c>
      <c r="AC50" s="151">
        <f t="shared" si="19"/>
        <v>0</v>
      </c>
      <c r="AD50" s="151">
        <f t="shared" si="19"/>
        <v>0</v>
      </c>
      <c r="AE50" s="151">
        <f t="shared" si="19"/>
        <v>0</v>
      </c>
      <c r="AF50" s="151">
        <f t="shared" si="19"/>
        <v>0</v>
      </c>
      <c r="AG50" s="151">
        <f t="shared" si="19"/>
        <v>0</v>
      </c>
      <c r="AH50" s="151">
        <f t="shared" si="19"/>
        <v>0</v>
      </c>
      <c r="AI50" s="151">
        <f t="shared" si="19"/>
        <v>0</v>
      </c>
      <c r="AJ50" s="151">
        <f t="shared" si="19"/>
        <v>0</v>
      </c>
      <c r="AK50" s="151">
        <f t="shared" si="19"/>
        <v>0</v>
      </c>
      <c r="AL50" s="151">
        <f t="shared" si="19"/>
        <v>0</v>
      </c>
      <c r="AM50" s="151">
        <f t="shared" si="19"/>
        <v>0</v>
      </c>
      <c r="AN50" s="151">
        <f t="shared" si="19"/>
        <v>0</v>
      </c>
      <c r="AO50" s="151">
        <f t="shared" si="19"/>
        <v>0</v>
      </c>
      <c r="AP50" s="151">
        <f t="shared" si="19"/>
        <v>0</v>
      </c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</row>
    <row r="51" spans="1:57" x14ac:dyDescent="0.25">
      <c r="A51" s="149">
        <v>1</v>
      </c>
      <c r="B51" s="147">
        <v>36708</v>
      </c>
      <c r="C51" s="147">
        <v>36800</v>
      </c>
      <c r="D51" s="166">
        <v>-15.5</v>
      </c>
      <c r="E51" s="148">
        <v>-0.43</v>
      </c>
      <c r="F51" s="97" t="s">
        <v>252</v>
      </c>
      <c r="G51" s="97" t="s">
        <v>242</v>
      </c>
      <c r="H51" s="99">
        <f>((I51-E51)*SUM(L51:AZ51)*10000)</f>
        <v>30999.999999999993</v>
      </c>
      <c r="I51" s="97">
        <v>-0.48</v>
      </c>
      <c r="K51" s="97" t="str">
        <f>IF(I51=1,0,G51)</f>
        <v>west</v>
      </c>
      <c r="L51" s="151">
        <f t="shared" si="18"/>
        <v>0</v>
      </c>
      <c r="M51" s="151">
        <f t="shared" si="18"/>
        <v>-15.5</v>
      </c>
      <c r="N51" s="151">
        <f t="shared" si="18"/>
        <v>-15.5</v>
      </c>
      <c r="O51" s="151">
        <f t="shared" si="18"/>
        <v>-15.5</v>
      </c>
      <c r="P51" s="151">
        <f t="shared" si="18"/>
        <v>-15.5</v>
      </c>
      <c r="Q51" s="151">
        <f t="shared" si="18"/>
        <v>0</v>
      </c>
      <c r="R51" s="151">
        <f t="shared" si="18"/>
        <v>0</v>
      </c>
      <c r="S51" s="151">
        <f t="shared" si="18"/>
        <v>0</v>
      </c>
      <c r="T51" s="151">
        <f t="shared" si="18"/>
        <v>0</v>
      </c>
      <c r="U51" s="151">
        <f t="shared" si="18"/>
        <v>0</v>
      </c>
      <c r="V51" s="151">
        <f t="shared" si="18"/>
        <v>0</v>
      </c>
      <c r="W51" s="151">
        <f t="shared" si="18"/>
        <v>0</v>
      </c>
      <c r="X51" s="151">
        <f t="shared" si="18"/>
        <v>0</v>
      </c>
      <c r="Y51" s="151">
        <f t="shared" si="18"/>
        <v>0</v>
      </c>
      <c r="Z51" s="151">
        <f t="shared" si="18"/>
        <v>0</v>
      </c>
      <c r="AA51" s="151">
        <f t="shared" si="19"/>
        <v>0</v>
      </c>
      <c r="AB51" s="151">
        <f t="shared" si="19"/>
        <v>0</v>
      </c>
      <c r="AC51" s="151">
        <f t="shared" si="19"/>
        <v>0</v>
      </c>
      <c r="AD51" s="151">
        <f t="shared" si="19"/>
        <v>0</v>
      </c>
      <c r="AE51" s="151">
        <f t="shared" si="19"/>
        <v>0</v>
      </c>
      <c r="AF51" s="151">
        <f t="shared" si="19"/>
        <v>0</v>
      </c>
      <c r="AG51" s="151">
        <f t="shared" si="19"/>
        <v>0</v>
      </c>
      <c r="AH51" s="151">
        <f t="shared" si="19"/>
        <v>0</v>
      </c>
      <c r="AI51" s="151">
        <f t="shared" si="19"/>
        <v>0</v>
      </c>
      <c r="AJ51" s="151">
        <f t="shared" si="19"/>
        <v>0</v>
      </c>
      <c r="AK51" s="151">
        <f t="shared" si="19"/>
        <v>0</v>
      </c>
      <c r="AL51" s="151">
        <f t="shared" si="19"/>
        <v>0</v>
      </c>
      <c r="AM51" s="151">
        <f t="shared" si="19"/>
        <v>0</v>
      </c>
      <c r="AN51" s="151">
        <f t="shared" si="19"/>
        <v>0</v>
      </c>
      <c r="AO51" s="151">
        <f t="shared" si="19"/>
        <v>0</v>
      </c>
      <c r="AP51" s="151">
        <f t="shared" si="19"/>
        <v>0</v>
      </c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</row>
    <row r="52" spans="1:57" x14ac:dyDescent="0.25">
      <c r="A52" s="149">
        <v>1</v>
      </c>
      <c r="B52" s="147">
        <v>36708</v>
      </c>
      <c r="C52" s="147">
        <v>36800</v>
      </c>
      <c r="D52" s="166">
        <v>15.5</v>
      </c>
      <c r="E52" s="148">
        <v>-0.44500000000000001</v>
      </c>
      <c r="F52" s="97" t="s">
        <v>252</v>
      </c>
      <c r="G52" s="97" t="s">
        <v>242</v>
      </c>
      <c r="H52" s="99">
        <f>((I52-E52)*SUM(L52:AZ52)*10000)</f>
        <v>-21699.999999999985</v>
      </c>
      <c r="I52" s="97">
        <v>-0.48</v>
      </c>
      <c r="K52" s="97" t="str">
        <f>IF(I52=1,0,G52)</f>
        <v>west</v>
      </c>
      <c r="L52" s="151">
        <f t="shared" si="18"/>
        <v>0</v>
      </c>
      <c r="M52" s="151">
        <f t="shared" si="18"/>
        <v>15.5</v>
      </c>
      <c r="N52" s="151">
        <f t="shared" si="18"/>
        <v>15.5</v>
      </c>
      <c r="O52" s="151">
        <f t="shared" si="18"/>
        <v>15.5</v>
      </c>
      <c r="P52" s="151">
        <f t="shared" si="18"/>
        <v>15.5</v>
      </c>
      <c r="Q52" s="151">
        <f t="shared" si="18"/>
        <v>0</v>
      </c>
      <c r="R52" s="151">
        <f t="shared" si="18"/>
        <v>0</v>
      </c>
      <c r="S52" s="151">
        <f t="shared" si="18"/>
        <v>0</v>
      </c>
      <c r="T52" s="151">
        <f t="shared" si="18"/>
        <v>0</v>
      </c>
      <c r="U52" s="151">
        <f t="shared" si="18"/>
        <v>0</v>
      </c>
      <c r="V52" s="151">
        <f t="shared" si="18"/>
        <v>0</v>
      </c>
      <c r="W52" s="151">
        <f t="shared" si="18"/>
        <v>0</v>
      </c>
      <c r="X52" s="151">
        <f t="shared" si="18"/>
        <v>0</v>
      </c>
      <c r="Y52" s="151">
        <f t="shared" si="18"/>
        <v>0</v>
      </c>
      <c r="Z52" s="151">
        <f t="shared" si="18"/>
        <v>0</v>
      </c>
      <c r="AA52" s="151">
        <f t="shared" si="19"/>
        <v>0</v>
      </c>
      <c r="AB52" s="151">
        <f t="shared" si="19"/>
        <v>0</v>
      </c>
      <c r="AC52" s="151">
        <f t="shared" si="19"/>
        <v>0</v>
      </c>
      <c r="AD52" s="151">
        <f t="shared" si="19"/>
        <v>0</v>
      </c>
      <c r="AE52" s="151">
        <f t="shared" si="19"/>
        <v>0</v>
      </c>
      <c r="AF52" s="151">
        <f t="shared" si="19"/>
        <v>0</v>
      </c>
      <c r="AG52" s="151">
        <f t="shared" si="19"/>
        <v>0</v>
      </c>
      <c r="AH52" s="151">
        <f t="shared" si="19"/>
        <v>0</v>
      </c>
      <c r="AI52" s="151">
        <f t="shared" si="19"/>
        <v>0</v>
      </c>
      <c r="AJ52" s="151">
        <f t="shared" si="19"/>
        <v>0</v>
      </c>
      <c r="AK52" s="151">
        <f t="shared" si="19"/>
        <v>0</v>
      </c>
      <c r="AL52" s="151">
        <f t="shared" si="19"/>
        <v>0</v>
      </c>
      <c r="AM52" s="151">
        <f t="shared" si="19"/>
        <v>0</v>
      </c>
      <c r="AN52" s="151">
        <f t="shared" si="19"/>
        <v>0</v>
      </c>
      <c r="AO52" s="151">
        <f t="shared" si="19"/>
        <v>0</v>
      </c>
      <c r="AP52" s="151">
        <f t="shared" si="19"/>
        <v>0</v>
      </c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</row>
    <row r="53" spans="1:57" x14ac:dyDescent="0.25">
      <c r="A53" s="149">
        <v>1</v>
      </c>
      <c r="B53" s="147">
        <v>36708</v>
      </c>
      <c r="C53" s="147">
        <v>36708</v>
      </c>
      <c r="D53" s="166">
        <v>-15.5</v>
      </c>
      <c r="E53" s="148">
        <v>0.26500000000000001</v>
      </c>
      <c r="F53" s="97" t="s">
        <v>246</v>
      </c>
      <c r="G53" s="97" t="s">
        <v>176</v>
      </c>
      <c r="H53" s="99">
        <f t="shared" si="16"/>
        <v>0</v>
      </c>
      <c r="I53" s="97">
        <v>0.26500000000000001</v>
      </c>
      <c r="K53" s="97" t="str">
        <f t="shared" si="17"/>
        <v>WEST</v>
      </c>
      <c r="L53" s="151">
        <f t="shared" si="18"/>
        <v>0</v>
      </c>
      <c r="M53" s="151">
        <f t="shared" si="18"/>
        <v>-15.5</v>
      </c>
      <c r="N53" s="151">
        <f t="shared" si="18"/>
        <v>0</v>
      </c>
      <c r="O53" s="151">
        <f t="shared" si="18"/>
        <v>0</v>
      </c>
      <c r="P53" s="151">
        <f t="shared" si="18"/>
        <v>0</v>
      </c>
      <c r="Q53" s="151">
        <f t="shared" si="18"/>
        <v>0</v>
      </c>
      <c r="R53" s="151">
        <f t="shared" si="18"/>
        <v>0</v>
      </c>
      <c r="S53" s="151">
        <f t="shared" si="18"/>
        <v>0</v>
      </c>
      <c r="T53" s="151">
        <f t="shared" si="18"/>
        <v>0</v>
      </c>
      <c r="U53" s="151">
        <f t="shared" si="18"/>
        <v>0</v>
      </c>
      <c r="V53" s="151">
        <f t="shared" si="18"/>
        <v>0</v>
      </c>
      <c r="W53" s="151">
        <f t="shared" si="18"/>
        <v>0</v>
      </c>
      <c r="X53" s="151">
        <f t="shared" si="18"/>
        <v>0</v>
      </c>
      <c r="Y53" s="151">
        <f t="shared" si="18"/>
        <v>0</v>
      </c>
      <c r="Z53" s="151">
        <f t="shared" si="18"/>
        <v>0</v>
      </c>
      <c r="AA53" s="151">
        <f t="shared" si="18"/>
        <v>0</v>
      </c>
      <c r="AB53" s="151">
        <f t="shared" ref="AB53:AP64" si="20">IF($B53&lt;=AB$2,IF($C53&gt;=AB$2,$D53,0),0)</f>
        <v>0</v>
      </c>
      <c r="AC53" s="151">
        <f t="shared" si="20"/>
        <v>0</v>
      </c>
      <c r="AD53" s="151">
        <f t="shared" si="20"/>
        <v>0</v>
      </c>
      <c r="AE53" s="151">
        <f t="shared" si="20"/>
        <v>0</v>
      </c>
      <c r="AF53" s="151">
        <f t="shared" si="20"/>
        <v>0</v>
      </c>
      <c r="AG53" s="151">
        <f t="shared" si="20"/>
        <v>0</v>
      </c>
      <c r="AH53" s="151">
        <f t="shared" si="20"/>
        <v>0</v>
      </c>
      <c r="AI53" s="151">
        <f t="shared" si="20"/>
        <v>0</v>
      </c>
      <c r="AJ53" s="151">
        <f t="shared" si="20"/>
        <v>0</v>
      </c>
      <c r="AK53" s="151">
        <f t="shared" si="20"/>
        <v>0</v>
      </c>
      <c r="AL53" s="151">
        <f t="shared" si="20"/>
        <v>0</v>
      </c>
      <c r="AM53" s="151">
        <f t="shared" si="20"/>
        <v>0</v>
      </c>
      <c r="AN53" s="151">
        <f t="shared" si="20"/>
        <v>0</v>
      </c>
      <c r="AO53" s="151">
        <f t="shared" si="20"/>
        <v>0</v>
      </c>
      <c r="AP53" s="151">
        <f t="shared" si="20"/>
        <v>0</v>
      </c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</row>
    <row r="54" spans="1:57" x14ac:dyDescent="0.25">
      <c r="A54" s="149">
        <v>1</v>
      </c>
      <c r="B54" s="147">
        <v>36708</v>
      </c>
      <c r="C54" s="147">
        <v>36800</v>
      </c>
      <c r="D54" s="166">
        <v>-15.5</v>
      </c>
      <c r="E54" s="148">
        <v>0.255</v>
      </c>
      <c r="F54" s="97" t="s">
        <v>246</v>
      </c>
      <c r="G54" s="97" t="s">
        <v>176</v>
      </c>
      <c r="H54" s="99">
        <f>((I54-E54)*SUM(L54:AZ54)*10000)</f>
        <v>-6200.0000000000055</v>
      </c>
      <c r="I54" s="97">
        <v>0.26500000000000001</v>
      </c>
      <c r="K54" s="97" t="str">
        <f>IF(I54=1,0,G54)</f>
        <v>WEST</v>
      </c>
      <c r="L54" s="151">
        <f t="shared" si="18"/>
        <v>0</v>
      </c>
      <c r="M54" s="151">
        <f t="shared" si="18"/>
        <v>-15.5</v>
      </c>
      <c r="N54" s="151">
        <f t="shared" si="18"/>
        <v>-15.5</v>
      </c>
      <c r="O54" s="151">
        <f t="shared" si="18"/>
        <v>-15.5</v>
      </c>
      <c r="P54" s="151">
        <f t="shared" si="18"/>
        <v>-15.5</v>
      </c>
      <c r="Q54" s="151">
        <f t="shared" si="18"/>
        <v>0</v>
      </c>
      <c r="R54" s="151">
        <f t="shared" si="18"/>
        <v>0</v>
      </c>
      <c r="S54" s="151">
        <f t="shared" si="18"/>
        <v>0</v>
      </c>
      <c r="T54" s="151">
        <f t="shared" si="18"/>
        <v>0</v>
      </c>
      <c r="U54" s="151">
        <f t="shared" si="18"/>
        <v>0</v>
      </c>
      <c r="V54" s="151">
        <f t="shared" si="18"/>
        <v>0</v>
      </c>
      <c r="W54" s="151">
        <f t="shared" si="18"/>
        <v>0</v>
      </c>
      <c r="X54" s="151">
        <f t="shared" si="18"/>
        <v>0</v>
      </c>
      <c r="Y54" s="151">
        <f t="shared" si="18"/>
        <v>0</v>
      </c>
      <c r="Z54" s="151">
        <f t="shared" si="18"/>
        <v>0</v>
      </c>
      <c r="AA54" s="151">
        <f t="shared" si="19"/>
        <v>0</v>
      </c>
      <c r="AB54" s="151">
        <f t="shared" si="19"/>
        <v>0</v>
      </c>
      <c r="AC54" s="151">
        <f t="shared" si="19"/>
        <v>0</v>
      </c>
      <c r="AD54" s="151">
        <f t="shared" si="19"/>
        <v>0</v>
      </c>
      <c r="AE54" s="151">
        <f t="shared" si="19"/>
        <v>0</v>
      </c>
      <c r="AF54" s="151">
        <f t="shared" si="19"/>
        <v>0</v>
      </c>
      <c r="AG54" s="151">
        <f t="shared" si="19"/>
        <v>0</v>
      </c>
      <c r="AH54" s="151">
        <f t="shared" si="19"/>
        <v>0</v>
      </c>
      <c r="AI54" s="151">
        <f t="shared" si="19"/>
        <v>0</v>
      </c>
      <c r="AJ54" s="151">
        <f t="shared" si="19"/>
        <v>0</v>
      </c>
      <c r="AK54" s="151">
        <f t="shared" si="19"/>
        <v>0</v>
      </c>
      <c r="AL54" s="151">
        <f t="shared" si="19"/>
        <v>0</v>
      </c>
      <c r="AM54" s="151">
        <f t="shared" si="19"/>
        <v>0</v>
      </c>
      <c r="AN54" s="151">
        <f t="shared" si="19"/>
        <v>0</v>
      </c>
      <c r="AO54" s="151">
        <f t="shared" si="19"/>
        <v>0</v>
      </c>
      <c r="AP54" s="151">
        <f t="shared" si="19"/>
        <v>0</v>
      </c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</row>
    <row r="55" spans="1:57" x14ac:dyDescent="0.25">
      <c r="A55" s="149">
        <v>1</v>
      </c>
      <c r="B55" s="147">
        <v>36831</v>
      </c>
      <c r="C55" s="147">
        <v>36951</v>
      </c>
      <c r="D55" s="166">
        <v>15.5</v>
      </c>
      <c r="E55" s="148">
        <v>-0.34250000000000003</v>
      </c>
      <c r="F55" s="97" t="s">
        <v>252</v>
      </c>
      <c r="G55" s="97" t="s">
        <v>176</v>
      </c>
      <c r="H55" s="99">
        <f t="shared" si="16"/>
        <v>1937.5000000000018</v>
      </c>
      <c r="I55" s="97">
        <v>-0.34</v>
      </c>
      <c r="K55" s="97" t="str">
        <f t="shared" si="17"/>
        <v>WEST</v>
      </c>
      <c r="L55" s="151">
        <f t="shared" si="18"/>
        <v>0</v>
      </c>
      <c r="M55" s="151">
        <f t="shared" si="18"/>
        <v>0</v>
      </c>
      <c r="N55" s="151">
        <f t="shared" si="18"/>
        <v>0</v>
      </c>
      <c r="O55" s="151">
        <f t="shared" si="18"/>
        <v>0</v>
      </c>
      <c r="P55" s="151">
        <f t="shared" si="18"/>
        <v>0</v>
      </c>
      <c r="Q55" s="151">
        <f t="shared" si="18"/>
        <v>15.5</v>
      </c>
      <c r="R55" s="151">
        <f t="shared" si="18"/>
        <v>15.5</v>
      </c>
      <c r="S55" s="151">
        <f t="shared" si="18"/>
        <v>15.5</v>
      </c>
      <c r="T55" s="151">
        <f t="shared" si="18"/>
        <v>15.5</v>
      </c>
      <c r="U55" s="151">
        <f t="shared" si="18"/>
        <v>15.5</v>
      </c>
      <c r="V55" s="151">
        <f t="shared" si="18"/>
        <v>0</v>
      </c>
      <c r="W55" s="151">
        <f t="shared" si="18"/>
        <v>0</v>
      </c>
      <c r="X55" s="151">
        <f t="shared" si="18"/>
        <v>0</v>
      </c>
      <c r="Y55" s="151">
        <f t="shared" si="18"/>
        <v>0</v>
      </c>
      <c r="Z55" s="151">
        <f t="shared" si="18"/>
        <v>0</v>
      </c>
      <c r="AA55" s="151">
        <f t="shared" si="18"/>
        <v>0</v>
      </c>
      <c r="AB55" s="151">
        <f t="shared" si="20"/>
        <v>0</v>
      </c>
      <c r="AC55" s="151">
        <f t="shared" si="20"/>
        <v>0</v>
      </c>
      <c r="AD55" s="151">
        <f t="shared" si="20"/>
        <v>0</v>
      </c>
      <c r="AE55" s="151">
        <f t="shared" si="20"/>
        <v>0</v>
      </c>
      <c r="AF55" s="151">
        <f t="shared" si="20"/>
        <v>0</v>
      </c>
      <c r="AG55" s="151">
        <f t="shared" si="20"/>
        <v>0</v>
      </c>
      <c r="AH55" s="151">
        <f t="shared" si="20"/>
        <v>0</v>
      </c>
      <c r="AI55" s="151">
        <f t="shared" si="20"/>
        <v>0</v>
      </c>
      <c r="AJ55" s="151">
        <f t="shared" si="20"/>
        <v>0</v>
      </c>
      <c r="AK55" s="151">
        <f t="shared" si="20"/>
        <v>0</v>
      </c>
      <c r="AL55" s="151">
        <f t="shared" si="20"/>
        <v>0</v>
      </c>
      <c r="AM55" s="151">
        <f t="shared" si="20"/>
        <v>0</v>
      </c>
      <c r="AN55" s="151">
        <f t="shared" si="20"/>
        <v>0</v>
      </c>
      <c r="AO55" s="151">
        <f t="shared" si="20"/>
        <v>0</v>
      </c>
      <c r="AP55" s="151">
        <f t="shared" si="20"/>
        <v>0</v>
      </c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</row>
    <row r="56" spans="1:57" x14ac:dyDescent="0.25">
      <c r="A56" s="149">
        <v>1</v>
      </c>
      <c r="B56" s="147">
        <v>36831</v>
      </c>
      <c r="C56" s="147">
        <v>36951</v>
      </c>
      <c r="D56" s="166">
        <v>15.5</v>
      </c>
      <c r="E56" s="148">
        <v>-0.33750000000000002</v>
      </c>
      <c r="F56" s="97" t="s">
        <v>252</v>
      </c>
      <c r="G56" s="97" t="s">
        <v>176</v>
      </c>
      <c r="H56" s="99">
        <f t="shared" ref="H56:H62" si="21">((I56-E56)*SUM(L56:AZ56)*10000)</f>
        <v>-1937.5000000000018</v>
      </c>
      <c r="I56" s="97">
        <v>-0.34</v>
      </c>
      <c r="K56" s="97" t="str">
        <f t="shared" ref="K56:K62" si="22">IF(I56=1,0,G56)</f>
        <v>WEST</v>
      </c>
      <c r="L56" s="151">
        <f t="shared" si="18"/>
        <v>0</v>
      </c>
      <c r="M56" s="151">
        <f t="shared" si="18"/>
        <v>0</v>
      </c>
      <c r="N56" s="151">
        <f t="shared" si="18"/>
        <v>0</v>
      </c>
      <c r="O56" s="151">
        <f t="shared" si="18"/>
        <v>0</v>
      </c>
      <c r="P56" s="151">
        <f t="shared" si="18"/>
        <v>0</v>
      </c>
      <c r="Q56" s="151">
        <f t="shared" si="18"/>
        <v>15.5</v>
      </c>
      <c r="R56" s="151">
        <f t="shared" si="18"/>
        <v>15.5</v>
      </c>
      <c r="S56" s="151">
        <f t="shared" si="18"/>
        <v>15.5</v>
      </c>
      <c r="T56" s="151">
        <f t="shared" si="18"/>
        <v>15.5</v>
      </c>
      <c r="U56" s="151">
        <f t="shared" si="18"/>
        <v>15.5</v>
      </c>
      <c r="V56" s="151">
        <f t="shared" si="18"/>
        <v>0</v>
      </c>
      <c r="W56" s="151">
        <f t="shared" si="18"/>
        <v>0</v>
      </c>
      <c r="X56" s="151">
        <f t="shared" si="18"/>
        <v>0</v>
      </c>
      <c r="Y56" s="151">
        <f t="shared" si="18"/>
        <v>0</v>
      </c>
      <c r="Z56" s="151">
        <f t="shared" si="18"/>
        <v>0</v>
      </c>
      <c r="AA56" s="151">
        <f t="shared" si="19"/>
        <v>0</v>
      </c>
      <c r="AB56" s="151">
        <f t="shared" si="19"/>
        <v>0</v>
      </c>
      <c r="AC56" s="151">
        <f t="shared" si="19"/>
        <v>0</v>
      </c>
      <c r="AD56" s="151">
        <f t="shared" si="19"/>
        <v>0</v>
      </c>
      <c r="AE56" s="151">
        <f t="shared" si="19"/>
        <v>0</v>
      </c>
      <c r="AF56" s="151">
        <f t="shared" si="19"/>
        <v>0</v>
      </c>
      <c r="AG56" s="151">
        <f t="shared" si="19"/>
        <v>0</v>
      </c>
      <c r="AH56" s="151">
        <f t="shared" si="19"/>
        <v>0</v>
      </c>
      <c r="AI56" s="151">
        <f t="shared" si="19"/>
        <v>0</v>
      </c>
      <c r="AJ56" s="151">
        <f t="shared" si="19"/>
        <v>0</v>
      </c>
      <c r="AK56" s="151">
        <f t="shared" si="19"/>
        <v>0</v>
      </c>
      <c r="AL56" s="151">
        <f t="shared" si="19"/>
        <v>0</v>
      </c>
      <c r="AM56" s="151">
        <f t="shared" si="19"/>
        <v>0</v>
      </c>
      <c r="AN56" s="151">
        <f t="shared" si="19"/>
        <v>0</v>
      </c>
      <c r="AO56" s="151">
        <f t="shared" si="19"/>
        <v>0</v>
      </c>
      <c r="AP56" s="151">
        <f t="shared" si="19"/>
        <v>0</v>
      </c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</row>
    <row r="57" spans="1:57" x14ac:dyDescent="0.25">
      <c r="A57" s="149" t="s">
        <v>257</v>
      </c>
      <c r="B57" s="147">
        <v>36831</v>
      </c>
      <c r="C57" s="147">
        <v>36951</v>
      </c>
      <c r="D57" s="166">
        <v>15.5</v>
      </c>
      <c r="E57" s="148">
        <v>1.49</v>
      </c>
      <c r="F57" s="97" t="s">
        <v>250</v>
      </c>
      <c r="G57" s="97" t="s">
        <v>251</v>
      </c>
      <c r="H57" s="99">
        <f t="shared" si="21"/>
        <v>31000.000000000029</v>
      </c>
      <c r="I57" s="97">
        <v>1.53</v>
      </c>
      <c r="K57" s="97" t="str">
        <f t="shared" si="22"/>
        <v>ny</v>
      </c>
      <c r="L57" s="151">
        <f t="shared" si="18"/>
        <v>0</v>
      </c>
      <c r="M57" s="151">
        <f t="shared" si="18"/>
        <v>0</v>
      </c>
      <c r="N57" s="151">
        <f t="shared" si="18"/>
        <v>0</v>
      </c>
      <c r="O57" s="151">
        <f t="shared" si="18"/>
        <v>0</v>
      </c>
      <c r="P57" s="151">
        <f t="shared" si="18"/>
        <v>0</v>
      </c>
      <c r="Q57" s="151">
        <f t="shared" si="18"/>
        <v>15.5</v>
      </c>
      <c r="R57" s="151">
        <f t="shared" si="18"/>
        <v>15.5</v>
      </c>
      <c r="S57" s="151">
        <f t="shared" si="18"/>
        <v>15.5</v>
      </c>
      <c r="T57" s="151">
        <f t="shared" si="18"/>
        <v>15.5</v>
      </c>
      <c r="U57" s="151">
        <f t="shared" si="18"/>
        <v>15.5</v>
      </c>
      <c r="V57" s="151">
        <f t="shared" si="18"/>
        <v>0</v>
      </c>
      <c r="W57" s="151">
        <f t="shared" si="18"/>
        <v>0</v>
      </c>
      <c r="X57" s="151">
        <f t="shared" si="18"/>
        <v>0</v>
      </c>
      <c r="Y57" s="151">
        <f t="shared" si="18"/>
        <v>0</v>
      </c>
      <c r="Z57" s="151">
        <f t="shared" si="18"/>
        <v>0</v>
      </c>
      <c r="AA57" s="151">
        <f t="shared" si="18"/>
        <v>0</v>
      </c>
      <c r="AB57" s="151">
        <f t="shared" si="20"/>
        <v>0</v>
      </c>
      <c r="AC57" s="151">
        <f t="shared" si="20"/>
        <v>0</v>
      </c>
      <c r="AD57" s="151">
        <f t="shared" si="20"/>
        <v>0</v>
      </c>
      <c r="AE57" s="151">
        <f t="shared" si="20"/>
        <v>0</v>
      </c>
      <c r="AF57" s="151">
        <f t="shared" si="20"/>
        <v>0</v>
      </c>
      <c r="AG57" s="151">
        <f t="shared" si="20"/>
        <v>0</v>
      </c>
      <c r="AH57" s="151">
        <f t="shared" si="20"/>
        <v>0</v>
      </c>
      <c r="AI57" s="151">
        <f t="shared" si="20"/>
        <v>0</v>
      </c>
      <c r="AJ57" s="151">
        <f t="shared" si="20"/>
        <v>0</v>
      </c>
      <c r="AK57" s="151">
        <f t="shared" si="20"/>
        <v>0</v>
      </c>
      <c r="AL57" s="151">
        <f t="shared" si="20"/>
        <v>0</v>
      </c>
      <c r="AM57" s="151">
        <f t="shared" si="20"/>
        <v>0</v>
      </c>
      <c r="AN57" s="151">
        <f t="shared" si="20"/>
        <v>0</v>
      </c>
      <c r="AO57" s="151">
        <f t="shared" si="20"/>
        <v>0</v>
      </c>
      <c r="AP57" s="151">
        <f t="shared" si="20"/>
        <v>0</v>
      </c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</row>
    <row r="58" spans="1:57" x14ac:dyDescent="0.25">
      <c r="A58" s="149">
        <v>1</v>
      </c>
      <c r="B58" s="147">
        <v>36708</v>
      </c>
      <c r="C58" s="147">
        <v>36800</v>
      </c>
      <c r="D58" s="166">
        <v>-15.5</v>
      </c>
      <c r="E58" s="148">
        <v>-0.47499999999999998</v>
      </c>
      <c r="F58" s="97" t="s">
        <v>252</v>
      </c>
      <c r="G58" s="97" t="s">
        <v>242</v>
      </c>
      <c r="H58" s="99">
        <f t="shared" si="21"/>
        <v>3100.0000000000027</v>
      </c>
      <c r="I58" s="97">
        <v>-0.48</v>
      </c>
      <c r="K58" s="97" t="str">
        <f t="shared" si="22"/>
        <v>west</v>
      </c>
      <c r="L58" s="151">
        <f t="shared" si="18"/>
        <v>0</v>
      </c>
      <c r="M58" s="151">
        <f t="shared" si="18"/>
        <v>-15.5</v>
      </c>
      <c r="N58" s="151">
        <f t="shared" si="18"/>
        <v>-15.5</v>
      </c>
      <c r="O58" s="151">
        <f t="shared" si="18"/>
        <v>-15.5</v>
      </c>
      <c r="P58" s="151">
        <f t="shared" si="18"/>
        <v>-15.5</v>
      </c>
      <c r="Q58" s="151">
        <f t="shared" si="18"/>
        <v>0</v>
      </c>
      <c r="R58" s="151">
        <f t="shared" si="18"/>
        <v>0</v>
      </c>
      <c r="S58" s="151">
        <f t="shared" si="18"/>
        <v>0</v>
      </c>
      <c r="T58" s="151">
        <f t="shared" si="18"/>
        <v>0</v>
      </c>
      <c r="U58" s="151">
        <f t="shared" si="18"/>
        <v>0</v>
      </c>
      <c r="V58" s="151">
        <f t="shared" si="18"/>
        <v>0</v>
      </c>
      <c r="W58" s="151">
        <f t="shared" si="18"/>
        <v>0</v>
      </c>
      <c r="X58" s="151">
        <f t="shared" si="18"/>
        <v>0</v>
      </c>
      <c r="Y58" s="151">
        <f t="shared" si="18"/>
        <v>0</v>
      </c>
      <c r="Z58" s="151">
        <f t="shared" si="18"/>
        <v>0</v>
      </c>
      <c r="AA58" s="151">
        <f t="shared" si="19"/>
        <v>0</v>
      </c>
      <c r="AB58" s="151">
        <f t="shared" si="19"/>
        <v>0</v>
      </c>
      <c r="AC58" s="151">
        <f t="shared" si="19"/>
        <v>0</v>
      </c>
      <c r="AD58" s="151">
        <f t="shared" si="19"/>
        <v>0</v>
      </c>
      <c r="AE58" s="151">
        <f t="shared" si="19"/>
        <v>0</v>
      </c>
      <c r="AF58" s="151">
        <f t="shared" si="19"/>
        <v>0</v>
      </c>
      <c r="AG58" s="151">
        <f t="shared" si="19"/>
        <v>0</v>
      </c>
      <c r="AH58" s="151">
        <f t="shared" si="19"/>
        <v>0</v>
      </c>
      <c r="AI58" s="151">
        <f t="shared" si="19"/>
        <v>0</v>
      </c>
      <c r="AJ58" s="151">
        <f t="shared" si="19"/>
        <v>0</v>
      </c>
      <c r="AK58" s="151">
        <f t="shared" si="19"/>
        <v>0</v>
      </c>
      <c r="AL58" s="151">
        <f t="shared" si="19"/>
        <v>0</v>
      </c>
      <c r="AM58" s="151">
        <f t="shared" si="19"/>
        <v>0</v>
      </c>
      <c r="AN58" s="151">
        <f t="shared" si="19"/>
        <v>0</v>
      </c>
      <c r="AO58" s="151">
        <f t="shared" si="19"/>
        <v>0</v>
      </c>
      <c r="AP58" s="151">
        <f t="shared" si="19"/>
        <v>0</v>
      </c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</row>
    <row r="59" spans="1:57" x14ac:dyDescent="0.25">
      <c r="A59" s="149">
        <v>1</v>
      </c>
      <c r="B59" s="147">
        <v>36831</v>
      </c>
      <c r="C59" s="147">
        <v>36951</v>
      </c>
      <c r="D59" s="166">
        <v>-15.5</v>
      </c>
      <c r="E59" s="148">
        <v>1.51</v>
      </c>
      <c r="F59" s="97" t="s">
        <v>250</v>
      </c>
      <c r="G59" s="97" t="s">
        <v>251</v>
      </c>
      <c r="H59" s="99">
        <f t="shared" si="21"/>
        <v>-15500.000000000015</v>
      </c>
      <c r="I59" s="97">
        <v>1.53</v>
      </c>
      <c r="K59" s="97" t="str">
        <f t="shared" si="22"/>
        <v>ny</v>
      </c>
      <c r="L59" s="151">
        <f t="shared" si="18"/>
        <v>0</v>
      </c>
      <c r="M59" s="151">
        <f t="shared" si="18"/>
        <v>0</v>
      </c>
      <c r="N59" s="151">
        <f t="shared" si="18"/>
        <v>0</v>
      </c>
      <c r="O59" s="151">
        <f t="shared" si="18"/>
        <v>0</v>
      </c>
      <c r="P59" s="151">
        <f t="shared" si="18"/>
        <v>0</v>
      </c>
      <c r="Q59" s="151">
        <f t="shared" si="18"/>
        <v>-15.5</v>
      </c>
      <c r="R59" s="151">
        <f t="shared" si="18"/>
        <v>-15.5</v>
      </c>
      <c r="S59" s="151">
        <f t="shared" si="18"/>
        <v>-15.5</v>
      </c>
      <c r="T59" s="151">
        <f t="shared" si="18"/>
        <v>-15.5</v>
      </c>
      <c r="U59" s="151">
        <f t="shared" si="18"/>
        <v>-15.5</v>
      </c>
      <c r="V59" s="151">
        <f t="shared" si="18"/>
        <v>0</v>
      </c>
      <c r="W59" s="151">
        <f t="shared" si="18"/>
        <v>0</v>
      </c>
      <c r="X59" s="151">
        <f t="shared" si="18"/>
        <v>0</v>
      </c>
      <c r="Y59" s="151">
        <f t="shared" si="18"/>
        <v>0</v>
      </c>
      <c r="Z59" s="151">
        <f t="shared" si="18"/>
        <v>0</v>
      </c>
      <c r="AA59" s="151">
        <f t="shared" si="18"/>
        <v>0</v>
      </c>
      <c r="AB59" s="151">
        <f t="shared" si="20"/>
        <v>0</v>
      </c>
      <c r="AC59" s="151">
        <f t="shared" si="20"/>
        <v>0</v>
      </c>
      <c r="AD59" s="151">
        <f t="shared" si="20"/>
        <v>0</v>
      </c>
      <c r="AE59" s="151">
        <f t="shared" si="20"/>
        <v>0</v>
      </c>
      <c r="AF59" s="151">
        <f t="shared" si="20"/>
        <v>0</v>
      </c>
      <c r="AG59" s="151">
        <f t="shared" si="20"/>
        <v>0</v>
      </c>
      <c r="AH59" s="151">
        <f t="shared" si="20"/>
        <v>0</v>
      </c>
      <c r="AI59" s="151">
        <f t="shared" si="20"/>
        <v>0</v>
      </c>
      <c r="AJ59" s="151">
        <f t="shared" si="20"/>
        <v>0</v>
      </c>
      <c r="AK59" s="151">
        <f t="shared" si="20"/>
        <v>0</v>
      </c>
      <c r="AL59" s="151">
        <f t="shared" si="20"/>
        <v>0</v>
      </c>
      <c r="AM59" s="151">
        <f t="shared" si="20"/>
        <v>0</v>
      </c>
      <c r="AN59" s="151">
        <f t="shared" si="20"/>
        <v>0</v>
      </c>
      <c r="AO59" s="151">
        <f t="shared" si="20"/>
        <v>0</v>
      </c>
      <c r="AP59" s="151">
        <f t="shared" si="20"/>
        <v>0</v>
      </c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</row>
    <row r="60" spans="1:57" x14ac:dyDescent="0.25">
      <c r="A60" s="149">
        <v>1</v>
      </c>
      <c r="B60" s="147">
        <v>36708</v>
      </c>
      <c r="C60" s="147">
        <v>36708</v>
      </c>
      <c r="D60" s="166">
        <v>-15.5</v>
      </c>
      <c r="E60" s="148">
        <v>-0.47499999999999998</v>
      </c>
      <c r="F60" s="97" t="s">
        <v>252</v>
      </c>
      <c r="G60" s="97" t="s">
        <v>242</v>
      </c>
      <c r="H60" s="99">
        <f t="shared" si="21"/>
        <v>2325.0000000000023</v>
      </c>
      <c r="I60" s="97">
        <v>-0.49</v>
      </c>
      <c r="K60" s="97" t="str">
        <f t="shared" si="22"/>
        <v>west</v>
      </c>
      <c r="L60" s="151">
        <f t="shared" si="18"/>
        <v>0</v>
      </c>
      <c r="M60" s="151">
        <f t="shared" si="18"/>
        <v>-15.5</v>
      </c>
      <c r="N60" s="151">
        <f t="shared" si="18"/>
        <v>0</v>
      </c>
      <c r="O60" s="151">
        <f t="shared" si="18"/>
        <v>0</v>
      </c>
      <c r="P60" s="151">
        <f t="shared" si="18"/>
        <v>0</v>
      </c>
      <c r="Q60" s="151">
        <f t="shared" si="18"/>
        <v>0</v>
      </c>
      <c r="R60" s="151">
        <f t="shared" si="18"/>
        <v>0</v>
      </c>
      <c r="S60" s="151">
        <f t="shared" si="18"/>
        <v>0</v>
      </c>
      <c r="T60" s="151">
        <f t="shared" si="18"/>
        <v>0</v>
      </c>
      <c r="U60" s="151">
        <f t="shared" si="18"/>
        <v>0</v>
      </c>
      <c r="V60" s="151">
        <f t="shared" si="18"/>
        <v>0</v>
      </c>
      <c r="W60" s="151">
        <f t="shared" si="18"/>
        <v>0</v>
      </c>
      <c r="X60" s="151">
        <f t="shared" si="18"/>
        <v>0</v>
      </c>
      <c r="Y60" s="151">
        <f t="shared" si="18"/>
        <v>0</v>
      </c>
      <c r="Z60" s="151">
        <f t="shared" si="18"/>
        <v>0</v>
      </c>
      <c r="AA60" s="151">
        <f t="shared" si="19"/>
        <v>0</v>
      </c>
      <c r="AB60" s="151">
        <f t="shared" si="19"/>
        <v>0</v>
      </c>
      <c r="AC60" s="151">
        <f t="shared" si="19"/>
        <v>0</v>
      </c>
      <c r="AD60" s="151">
        <f t="shared" si="19"/>
        <v>0</v>
      </c>
      <c r="AE60" s="151">
        <f t="shared" si="19"/>
        <v>0</v>
      </c>
      <c r="AF60" s="151">
        <f t="shared" si="19"/>
        <v>0</v>
      </c>
      <c r="AG60" s="151">
        <f t="shared" si="19"/>
        <v>0</v>
      </c>
      <c r="AH60" s="151">
        <f t="shared" si="19"/>
        <v>0</v>
      </c>
      <c r="AI60" s="151">
        <f t="shared" si="19"/>
        <v>0</v>
      </c>
      <c r="AJ60" s="151">
        <f t="shared" si="19"/>
        <v>0</v>
      </c>
      <c r="AK60" s="151">
        <f t="shared" si="19"/>
        <v>0</v>
      </c>
      <c r="AL60" s="151">
        <f t="shared" si="19"/>
        <v>0</v>
      </c>
      <c r="AM60" s="151">
        <f t="shared" si="19"/>
        <v>0</v>
      </c>
      <c r="AN60" s="151">
        <f t="shared" si="19"/>
        <v>0</v>
      </c>
      <c r="AO60" s="151">
        <f t="shared" si="19"/>
        <v>0</v>
      </c>
      <c r="AP60" s="151">
        <f t="shared" si="19"/>
        <v>0</v>
      </c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</row>
    <row r="61" spans="1:57" x14ac:dyDescent="0.25">
      <c r="A61" s="149">
        <v>1</v>
      </c>
      <c r="B61" s="147">
        <v>36708</v>
      </c>
      <c r="C61" s="147">
        <v>36708</v>
      </c>
      <c r="D61" s="166">
        <v>-15.5</v>
      </c>
      <c r="E61" s="148">
        <v>-0.47499999999999998</v>
      </c>
      <c r="F61" s="97" t="s">
        <v>252</v>
      </c>
      <c r="G61" s="97" t="s">
        <v>242</v>
      </c>
      <c r="H61" s="99">
        <f t="shared" si="21"/>
        <v>2325.0000000000023</v>
      </c>
      <c r="I61" s="97">
        <v>-0.49</v>
      </c>
      <c r="K61" s="97" t="str">
        <f t="shared" si="22"/>
        <v>west</v>
      </c>
      <c r="L61" s="151">
        <f t="shared" si="18"/>
        <v>0</v>
      </c>
      <c r="M61" s="151">
        <f t="shared" si="18"/>
        <v>-15.5</v>
      </c>
      <c r="N61" s="151">
        <f t="shared" si="18"/>
        <v>0</v>
      </c>
      <c r="O61" s="151">
        <f t="shared" si="18"/>
        <v>0</v>
      </c>
      <c r="P61" s="151">
        <f t="shared" si="18"/>
        <v>0</v>
      </c>
      <c r="Q61" s="151">
        <f t="shared" si="18"/>
        <v>0</v>
      </c>
      <c r="R61" s="151">
        <f t="shared" ref="R61:Z62" si="23">IF($B61&lt;=R$2,IF($C61&gt;=R$2,$D61,0),0)</f>
        <v>0</v>
      </c>
      <c r="S61" s="151">
        <f t="shared" si="23"/>
        <v>0</v>
      </c>
      <c r="T61" s="151">
        <f t="shared" si="23"/>
        <v>0</v>
      </c>
      <c r="U61" s="151">
        <f t="shared" si="23"/>
        <v>0</v>
      </c>
      <c r="V61" s="151">
        <f t="shared" si="23"/>
        <v>0</v>
      </c>
      <c r="W61" s="151">
        <f t="shared" si="23"/>
        <v>0</v>
      </c>
      <c r="X61" s="151">
        <f t="shared" si="23"/>
        <v>0</v>
      </c>
      <c r="Y61" s="151">
        <f t="shared" si="23"/>
        <v>0</v>
      </c>
      <c r="Z61" s="151">
        <f t="shared" si="23"/>
        <v>0</v>
      </c>
      <c r="AA61" s="151">
        <f t="shared" si="19"/>
        <v>0</v>
      </c>
      <c r="AB61" s="151">
        <f t="shared" si="19"/>
        <v>0</v>
      </c>
      <c r="AC61" s="151">
        <f t="shared" si="19"/>
        <v>0</v>
      </c>
      <c r="AD61" s="151">
        <f t="shared" si="19"/>
        <v>0</v>
      </c>
      <c r="AE61" s="151">
        <f t="shared" si="19"/>
        <v>0</v>
      </c>
      <c r="AF61" s="151">
        <f t="shared" si="19"/>
        <v>0</v>
      </c>
      <c r="AG61" s="151">
        <f t="shared" si="19"/>
        <v>0</v>
      </c>
      <c r="AH61" s="151">
        <f t="shared" si="19"/>
        <v>0</v>
      </c>
      <c r="AI61" s="151">
        <f t="shared" si="19"/>
        <v>0</v>
      </c>
      <c r="AJ61" s="151">
        <f t="shared" si="19"/>
        <v>0</v>
      </c>
      <c r="AK61" s="151">
        <f t="shared" si="19"/>
        <v>0</v>
      </c>
      <c r="AL61" s="151">
        <f t="shared" si="19"/>
        <v>0</v>
      </c>
      <c r="AM61" s="151">
        <f t="shared" si="19"/>
        <v>0</v>
      </c>
      <c r="AN61" s="151">
        <f t="shared" si="19"/>
        <v>0</v>
      </c>
      <c r="AO61" s="151">
        <f t="shared" si="19"/>
        <v>0</v>
      </c>
      <c r="AP61" s="151">
        <f t="shared" si="19"/>
        <v>0</v>
      </c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</row>
    <row r="62" spans="1:57" x14ac:dyDescent="0.25">
      <c r="A62" s="149">
        <v>1</v>
      </c>
      <c r="B62" s="147">
        <v>36708</v>
      </c>
      <c r="C62" s="147">
        <v>36708</v>
      </c>
      <c r="D62" s="166">
        <v>-15.5</v>
      </c>
      <c r="E62" s="148">
        <v>-0.48</v>
      </c>
      <c r="F62" s="97" t="s">
        <v>252</v>
      </c>
      <c r="G62" s="97" t="s">
        <v>242</v>
      </c>
      <c r="H62" s="99">
        <f t="shared" si="21"/>
        <v>1550.0000000000014</v>
      </c>
      <c r="I62" s="97">
        <v>-0.49</v>
      </c>
      <c r="K62" s="97" t="str">
        <f t="shared" si="22"/>
        <v>west</v>
      </c>
      <c r="L62" s="151">
        <f t="shared" si="18"/>
        <v>0</v>
      </c>
      <c r="M62" s="151">
        <f t="shared" si="18"/>
        <v>-15.5</v>
      </c>
      <c r="N62" s="151">
        <f t="shared" si="18"/>
        <v>0</v>
      </c>
      <c r="O62" s="151">
        <f t="shared" si="18"/>
        <v>0</v>
      </c>
      <c r="P62" s="151">
        <f t="shared" si="18"/>
        <v>0</v>
      </c>
      <c r="Q62" s="151">
        <f t="shared" si="18"/>
        <v>0</v>
      </c>
      <c r="R62" s="151">
        <f t="shared" si="23"/>
        <v>0</v>
      </c>
      <c r="S62" s="151">
        <f t="shared" si="23"/>
        <v>0</v>
      </c>
      <c r="T62" s="151">
        <f t="shared" si="23"/>
        <v>0</v>
      </c>
      <c r="U62" s="151">
        <f t="shared" si="23"/>
        <v>0</v>
      </c>
      <c r="V62" s="151">
        <f t="shared" si="23"/>
        <v>0</v>
      </c>
      <c r="W62" s="151">
        <f t="shared" si="23"/>
        <v>0</v>
      </c>
      <c r="X62" s="151">
        <f t="shared" si="23"/>
        <v>0</v>
      </c>
      <c r="Y62" s="151">
        <f t="shared" si="23"/>
        <v>0</v>
      </c>
      <c r="Z62" s="151">
        <f t="shared" si="23"/>
        <v>0</v>
      </c>
      <c r="AA62" s="151">
        <f t="shared" si="19"/>
        <v>0</v>
      </c>
      <c r="AB62" s="151">
        <f t="shared" si="19"/>
        <v>0</v>
      </c>
      <c r="AC62" s="151">
        <f t="shared" si="19"/>
        <v>0</v>
      </c>
      <c r="AD62" s="151">
        <f t="shared" si="19"/>
        <v>0</v>
      </c>
      <c r="AE62" s="151">
        <f t="shared" si="19"/>
        <v>0</v>
      </c>
      <c r="AF62" s="151">
        <f t="shared" si="19"/>
        <v>0</v>
      </c>
      <c r="AG62" s="151">
        <f t="shared" si="19"/>
        <v>0</v>
      </c>
      <c r="AH62" s="151">
        <f t="shared" si="19"/>
        <v>0</v>
      </c>
      <c r="AI62" s="151">
        <f t="shared" si="19"/>
        <v>0</v>
      </c>
      <c r="AJ62" s="151">
        <f t="shared" si="19"/>
        <v>0</v>
      </c>
      <c r="AK62" s="151">
        <f t="shared" si="19"/>
        <v>0</v>
      </c>
      <c r="AL62" s="151">
        <f t="shared" si="19"/>
        <v>0</v>
      </c>
      <c r="AM62" s="151">
        <f t="shared" si="19"/>
        <v>0</v>
      </c>
      <c r="AN62" s="151">
        <f t="shared" si="19"/>
        <v>0</v>
      </c>
      <c r="AO62" s="151">
        <f t="shared" si="19"/>
        <v>0</v>
      </c>
      <c r="AP62" s="151">
        <f t="shared" si="19"/>
        <v>0</v>
      </c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</row>
    <row r="63" spans="1:57" x14ac:dyDescent="0.25">
      <c r="B63" s="147">
        <v>36708</v>
      </c>
      <c r="C63" s="147">
        <v>36800</v>
      </c>
      <c r="D63" s="166">
        <v>-15.5</v>
      </c>
      <c r="E63" s="148">
        <v>-0.1225</v>
      </c>
      <c r="F63" s="97" t="s">
        <v>258</v>
      </c>
      <c r="G63" s="97" t="s">
        <v>221</v>
      </c>
      <c r="H63" s="99">
        <f t="shared" ref="H63:H68" si="24">((I63-E63)*SUM(L63:AZ63)*10000)</f>
        <v>227850</v>
      </c>
      <c r="I63" s="97">
        <f>I62</f>
        <v>-0.49</v>
      </c>
      <c r="K63" s="97" t="str">
        <f t="shared" ref="K63:K68" si="25">IF(I63=1,0,G63)</f>
        <v>TEXAS</v>
      </c>
      <c r="L63" s="151">
        <f t="shared" si="18"/>
        <v>0</v>
      </c>
      <c r="M63" s="151">
        <f t="shared" si="18"/>
        <v>-15.5</v>
      </c>
      <c r="N63" s="151">
        <f t="shared" si="18"/>
        <v>-15.5</v>
      </c>
      <c r="O63" s="151">
        <f t="shared" si="18"/>
        <v>-15.5</v>
      </c>
      <c r="P63" s="151">
        <f t="shared" si="18"/>
        <v>-15.5</v>
      </c>
      <c r="Q63" s="151">
        <f t="shared" si="18"/>
        <v>0</v>
      </c>
      <c r="R63" s="151">
        <f t="shared" si="18"/>
        <v>0</v>
      </c>
      <c r="S63" s="151">
        <f t="shared" si="18"/>
        <v>0</v>
      </c>
      <c r="T63" s="151">
        <f t="shared" si="18"/>
        <v>0</v>
      </c>
      <c r="U63" s="151">
        <f t="shared" si="18"/>
        <v>0</v>
      </c>
      <c r="V63" s="151">
        <f t="shared" si="18"/>
        <v>0</v>
      </c>
      <c r="W63" s="151">
        <f t="shared" si="18"/>
        <v>0</v>
      </c>
      <c r="X63" s="151">
        <f t="shared" si="18"/>
        <v>0</v>
      </c>
      <c r="Y63" s="151">
        <f t="shared" si="18"/>
        <v>0</v>
      </c>
      <c r="Z63" s="151">
        <f t="shared" si="18"/>
        <v>0</v>
      </c>
      <c r="AA63" s="151">
        <f t="shared" si="18"/>
        <v>0</v>
      </c>
      <c r="AB63" s="151">
        <f t="shared" si="20"/>
        <v>0</v>
      </c>
      <c r="AC63" s="151">
        <f t="shared" si="20"/>
        <v>0</v>
      </c>
      <c r="AD63" s="151">
        <f t="shared" si="20"/>
        <v>0</v>
      </c>
      <c r="AE63" s="151">
        <f t="shared" si="20"/>
        <v>0</v>
      </c>
      <c r="AF63" s="151">
        <f t="shared" si="20"/>
        <v>0</v>
      </c>
      <c r="AG63" s="151">
        <f t="shared" si="20"/>
        <v>0</v>
      </c>
      <c r="AH63" s="151">
        <f t="shared" si="20"/>
        <v>0</v>
      </c>
      <c r="AI63" s="151">
        <f t="shared" si="20"/>
        <v>0</v>
      </c>
      <c r="AJ63" s="151">
        <f t="shared" si="20"/>
        <v>0</v>
      </c>
      <c r="AK63" s="151">
        <f t="shared" si="20"/>
        <v>0</v>
      </c>
      <c r="AL63" s="151">
        <f t="shared" si="20"/>
        <v>0</v>
      </c>
      <c r="AM63" s="151">
        <f t="shared" si="20"/>
        <v>0</v>
      </c>
      <c r="AN63" s="151">
        <f t="shared" si="20"/>
        <v>0</v>
      </c>
      <c r="AO63" s="151">
        <f t="shared" si="20"/>
        <v>0</v>
      </c>
      <c r="AP63" s="151">
        <f t="shared" si="20"/>
        <v>0</v>
      </c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</row>
    <row r="64" spans="1:57" x14ac:dyDescent="0.25">
      <c r="B64" s="147">
        <v>36708</v>
      </c>
      <c r="C64" s="147">
        <v>36800</v>
      </c>
      <c r="D64" s="166">
        <v>-15.5</v>
      </c>
      <c r="E64" s="148">
        <v>-0.1225</v>
      </c>
      <c r="F64" s="97" t="s">
        <v>258</v>
      </c>
      <c r="G64" s="97" t="s">
        <v>221</v>
      </c>
      <c r="H64" s="99">
        <f t="shared" si="24"/>
        <v>227850</v>
      </c>
      <c r="I64" s="97">
        <f>I63</f>
        <v>-0.49</v>
      </c>
      <c r="K64" s="97" t="str">
        <f t="shared" si="25"/>
        <v>TEXAS</v>
      </c>
      <c r="L64" s="151">
        <f t="shared" ref="L64:AA71" si="26">IF($B64&lt;=L$2,IF($C64&gt;=L$2,$D64,0),0)</f>
        <v>0</v>
      </c>
      <c r="M64" s="151">
        <f t="shared" si="26"/>
        <v>-15.5</v>
      </c>
      <c r="N64" s="151">
        <f t="shared" si="26"/>
        <v>-15.5</v>
      </c>
      <c r="O64" s="151">
        <f t="shared" si="26"/>
        <v>-15.5</v>
      </c>
      <c r="P64" s="151">
        <f t="shared" si="26"/>
        <v>-15.5</v>
      </c>
      <c r="Q64" s="151">
        <f t="shared" si="26"/>
        <v>0</v>
      </c>
      <c r="R64" s="151">
        <f t="shared" si="26"/>
        <v>0</v>
      </c>
      <c r="S64" s="151">
        <f t="shared" si="26"/>
        <v>0</v>
      </c>
      <c r="T64" s="151">
        <f t="shared" si="26"/>
        <v>0</v>
      </c>
      <c r="U64" s="151">
        <f t="shared" si="26"/>
        <v>0</v>
      </c>
      <c r="V64" s="151">
        <f t="shared" si="26"/>
        <v>0</v>
      </c>
      <c r="W64" s="151">
        <f t="shared" si="26"/>
        <v>0</v>
      </c>
      <c r="X64" s="151">
        <f t="shared" si="26"/>
        <v>0</v>
      </c>
      <c r="Y64" s="151">
        <f t="shared" si="26"/>
        <v>0</v>
      </c>
      <c r="Z64" s="151">
        <f t="shared" si="26"/>
        <v>0</v>
      </c>
      <c r="AA64" s="151">
        <f t="shared" si="26"/>
        <v>0</v>
      </c>
      <c r="AB64" s="151">
        <f t="shared" si="20"/>
        <v>0</v>
      </c>
      <c r="AC64" s="151">
        <f t="shared" si="20"/>
        <v>0</v>
      </c>
      <c r="AD64" s="151">
        <f t="shared" si="20"/>
        <v>0</v>
      </c>
      <c r="AE64" s="151">
        <f t="shared" si="20"/>
        <v>0</v>
      </c>
      <c r="AF64" s="151">
        <f t="shared" si="20"/>
        <v>0</v>
      </c>
      <c r="AG64" s="151">
        <f t="shared" si="20"/>
        <v>0</v>
      </c>
      <c r="AH64" s="151">
        <f t="shared" si="20"/>
        <v>0</v>
      </c>
      <c r="AI64" s="151">
        <f t="shared" si="20"/>
        <v>0</v>
      </c>
      <c r="AJ64" s="151">
        <f t="shared" si="20"/>
        <v>0</v>
      </c>
      <c r="AK64" s="151">
        <f t="shared" si="20"/>
        <v>0</v>
      </c>
      <c r="AL64" s="151">
        <f t="shared" si="20"/>
        <v>0</v>
      </c>
      <c r="AM64" s="151">
        <f t="shared" si="20"/>
        <v>0</v>
      </c>
      <c r="AN64" s="151">
        <f t="shared" si="20"/>
        <v>0</v>
      </c>
      <c r="AO64" s="151">
        <f t="shared" si="20"/>
        <v>0</v>
      </c>
      <c r="AP64" s="151">
        <f t="shared" si="20"/>
        <v>0</v>
      </c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</row>
    <row r="65" spans="2:57" x14ac:dyDescent="0.25">
      <c r="B65" s="147">
        <v>36708</v>
      </c>
      <c r="C65" s="147">
        <v>36708</v>
      </c>
      <c r="E65" s="148">
        <v>0.32750000000000001</v>
      </c>
      <c r="F65" s="97" t="s">
        <v>246</v>
      </c>
      <c r="G65" s="97" t="s">
        <v>176</v>
      </c>
      <c r="H65" s="99">
        <f t="shared" si="24"/>
        <v>0</v>
      </c>
      <c r="I65" s="97">
        <f>I64</f>
        <v>-0.49</v>
      </c>
      <c r="K65" s="97" t="str">
        <f t="shared" si="25"/>
        <v>WEST</v>
      </c>
      <c r="L65" s="151">
        <f t="shared" si="26"/>
        <v>0</v>
      </c>
      <c r="M65" s="151">
        <f t="shared" si="26"/>
        <v>0</v>
      </c>
      <c r="N65" s="151">
        <f t="shared" si="26"/>
        <v>0</v>
      </c>
      <c r="O65" s="151">
        <f t="shared" si="26"/>
        <v>0</v>
      </c>
      <c r="P65" s="151">
        <f t="shared" si="26"/>
        <v>0</v>
      </c>
      <c r="Q65" s="151">
        <f t="shared" si="26"/>
        <v>0</v>
      </c>
      <c r="R65" s="151">
        <f t="shared" si="26"/>
        <v>0</v>
      </c>
      <c r="S65" s="151">
        <f t="shared" si="26"/>
        <v>0</v>
      </c>
      <c r="T65" s="151">
        <f t="shared" si="26"/>
        <v>0</v>
      </c>
      <c r="U65" s="151">
        <f t="shared" si="26"/>
        <v>0</v>
      </c>
      <c r="V65" s="151">
        <f t="shared" si="26"/>
        <v>0</v>
      </c>
      <c r="W65" s="151">
        <f t="shared" si="26"/>
        <v>0</v>
      </c>
      <c r="X65" s="151">
        <f t="shared" si="26"/>
        <v>0</v>
      </c>
      <c r="Y65" s="151">
        <f t="shared" si="26"/>
        <v>0</v>
      </c>
      <c r="Z65" s="151">
        <f t="shared" si="26"/>
        <v>0</v>
      </c>
      <c r="AA65" s="151">
        <f t="shared" si="26"/>
        <v>0</v>
      </c>
      <c r="AB65" s="151">
        <f t="shared" ref="AB65:AP71" si="27">IF($B65&lt;=AB$2,IF($C65&gt;=AB$2,$D65,0),0)</f>
        <v>0</v>
      </c>
      <c r="AC65" s="151">
        <f t="shared" si="27"/>
        <v>0</v>
      </c>
      <c r="AD65" s="151">
        <f t="shared" si="27"/>
        <v>0</v>
      </c>
      <c r="AE65" s="151">
        <f t="shared" si="27"/>
        <v>0</v>
      </c>
      <c r="AF65" s="151">
        <f t="shared" si="27"/>
        <v>0</v>
      </c>
      <c r="AG65" s="151">
        <f t="shared" si="27"/>
        <v>0</v>
      </c>
      <c r="AH65" s="151">
        <f t="shared" si="27"/>
        <v>0</v>
      </c>
      <c r="AI65" s="151">
        <f t="shared" si="27"/>
        <v>0</v>
      </c>
      <c r="AJ65" s="151">
        <f t="shared" si="27"/>
        <v>0</v>
      </c>
      <c r="AK65" s="151">
        <f t="shared" si="27"/>
        <v>0</v>
      </c>
      <c r="AL65" s="151">
        <f t="shared" si="27"/>
        <v>0</v>
      </c>
      <c r="AM65" s="151">
        <f t="shared" si="27"/>
        <v>0</v>
      </c>
      <c r="AN65" s="151">
        <f t="shared" si="27"/>
        <v>0</v>
      </c>
      <c r="AO65" s="151">
        <f t="shared" si="27"/>
        <v>0</v>
      </c>
      <c r="AP65" s="151">
        <f t="shared" si="27"/>
        <v>0</v>
      </c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</row>
    <row r="66" spans="2:57" x14ac:dyDescent="0.25">
      <c r="B66" s="147">
        <v>36708</v>
      </c>
      <c r="C66" s="147">
        <v>36800</v>
      </c>
      <c r="E66" s="148">
        <v>0.32</v>
      </c>
      <c r="F66" s="97" t="s">
        <v>246</v>
      </c>
      <c r="G66" s="97" t="s">
        <v>242</v>
      </c>
      <c r="H66" s="99">
        <f t="shared" si="24"/>
        <v>0</v>
      </c>
      <c r="I66" s="97">
        <v>-0.23</v>
      </c>
      <c r="K66" s="97" t="str">
        <f t="shared" si="25"/>
        <v>west</v>
      </c>
      <c r="L66" s="151">
        <f t="shared" si="26"/>
        <v>0</v>
      </c>
      <c r="M66" s="151">
        <f t="shared" si="26"/>
        <v>0</v>
      </c>
      <c r="N66" s="151">
        <f t="shared" si="26"/>
        <v>0</v>
      </c>
      <c r="O66" s="151">
        <f t="shared" si="26"/>
        <v>0</v>
      </c>
      <c r="P66" s="151">
        <f t="shared" si="26"/>
        <v>0</v>
      </c>
      <c r="Q66" s="151">
        <f t="shared" si="26"/>
        <v>0</v>
      </c>
      <c r="R66" s="151">
        <f t="shared" si="26"/>
        <v>0</v>
      </c>
      <c r="S66" s="151">
        <f t="shared" si="26"/>
        <v>0</v>
      </c>
      <c r="T66" s="151">
        <f t="shared" si="26"/>
        <v>0</v>
      </c>
      <c r="U66" s="151">
        <f t="shared" si="26"/>
        <v>0</v>
      </c>
      <c r="V66" s="151">
        <f t="shared" si="26"/>
        <v>0</v>
      </c>
      <c r="W66" s="151">
        <f t="shared" si="26"/>
        <v>0</v>
      </c>
      <c r="X66" s="151">
        <f t="shared" si="26"/>
        <v>0</v>
      </c>
      <c r="Y66" s="151">
        <f t="shared" si="26"/>
        <v>0</v>
      </c>
      <c r="Z66" s="151">
        <f t="shared" si="26"/>
        <v>0</v>
      </c>
      <c r="AA66" s="151">
        <f t="shared" si="26"/>
        <v>0</v>
      </c>
      <c r="AB66" s="151">
        <f t="shared" si="27"/>
        <v>0</v>
      </c>
      <c r="AC66" s="151">
        <f t="shared" si="27"/>
        <v>0</v>
      </c>
      <c r="AD66" s="151">
        <f t="shared" si="27"/>
        <v>0</v>
      </c>
      <c r="AE66" s="151">
        <f t="shared" si="27"/>
        <v>0</v>
      </c>
      <c r="AF66" s="151">
        <f t="shared" si="27"/>
        <v>0</v>
      </c>
      <c r="AG66" s="151">
        <f t="shared" si="27"/>
        <v>0</v>
      </c>
      <c r="AH66" s="151">
        <f t="shared" si="27"/>
        <v>0</v>
      </c>
      <c r="AI66" s="151">
        <f t="shared" si="27"/>
        <v>0</v>
      </c>
      <c r="AJ66" s="151">
        <f t="shared" si="27"/>
        <v>0</v>
      </c>
      <c r="AK66" s="151">
        <f t="shared" si="27"/>
        <v>0</v>
      </c>
      <c r="AL66" s="151">
        <f t="shared" si="27"/>
        <v>0</v>
      </c>
      <c r="AM66" s="151">
        <f t="shared" si="27"/>
        <v>0</v>
      </c>
      <c r="AN66" s="151">
        <f t="shared" si="27"/>
        <v>0</v>
      </c>
      <c r="AO66" s="151">
        <f t="shared" si="27"/>
        <v>0</v>
      </c>
      <c r="AP66" s="151">
        <f t="shared" si="27"/>
        <v>0</v>
      </c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</row>
    <row r="67" spans="2:57" x14ac:dyDescent="0.25">
      <c r="B67" s="147">
        <v>36831</v>
      </c>
      <c r="C67" s="147">
        <v>36951</v>
      </c>
      <c r="E67" s="148">
        <v>6.5000000000000002E-2</v>
      </c>
      <c r="F67" s="97" t="s">
        <v>241</v>
      </c>
      <c r="G67" s="97" t="s">
        <v>176</v>
      </c>
      <c r="H67" s="99">
        <f t="shared" si="24"/>
        <v>0</v>
      </c>
      <c r="I67" s="97">
        <f>I66</f>
        <v>-0.23</v>
      </c>
      <c r="K67" s="97" t="str">
        <f t="shared" si="25"/>
        <v>WEST</v>
      </c>
      <c r="L67" s="151">
        <f t="shared" si="26"/>
        <v>0</v>
      </c>
      <c r="M67" s="151">
        <f t="shared" si="26"/>
        <v>0</v>
      </c>
      <c r="N67" s="151">
        <f t="shared" si="26"/>
        <v>0</v>
      </c>
      <c r="O67" s="151">
        <f t="shared" si="26"/>
        <v>0</v>
      </c>
      <c r="P67" s="151">
        <f t="shared" si="26"/>
        <v>0</v>
      </c>
      <c r="Q67" s="151">
        <f t="shared" si="26"/>
        <v>0</v>
      </c>
      <c r="R67" s="151">
        <f t="shared" si="26"/>
        <v>0</v>
      </c>
      <c r="S67" s="151">
        <f t="shared" si="26"/>
        <v>0</v>
      </c>
      <c r="T67" s="151">
        <f t="shared" si="26"/>
        <v>0</v>
      </c>
      <c r="U67" s="151">
        <f t="shared" si="26"/>
        <v>0</v>
      </c>
      <c r="V67" s="151">
        <f t="shared" si="26"/>
        <v>0</v>
      </c>
      <c r="W67" s="151">
        <f t="shared" si="26"/>
        <v>0</v>
      </c>
      <c r="X67" s="151">
        <f t="shared" si="26"/>
        <v>0</v>
      </c>
      <c r="Y67" s="151">
        <f t="shared" si="26"/>
        <v>0</v>
      </c>
      <c r="Z67" s="151">
        <f t="shared" si="26"/>
        <v>0</v>
      </c>
      <c r="AA67" s="151">
        <f t="shared" si="26"/>
        <v>0</v>
      </c>
      <c r="AB67" s="151">
        <f t="shared" si="27"/>
        <v>0</v>
      </c>
      <c r="AC67" s="151">
        <f t="shared" si="27"/>
        <v>0</v>
      </c>
      <c r="AD67" s="151">
        <f t="shared" si="27"/>
        <v>0</v>
      </c>
      <c r="AE67" s="151">
        <f t="shared" si="27"/>
        <v>0</v>
      </c>
      <c r="AF67" s="151">
        <f t="shared" si="27"/>
        <v>0</v>
      </c>
      <c r="AG67" s="151">
        <f t="shared" si="27"/>
        <v>0</v>
      </c>
      <c r="AH67" s="151">
        <f t="shared" si="27"/>
        <v>0</v>
      </c>
      <c r="AI67" s="151">
        <f t="shared" si="27"/>
        <v>0</v>
      </c>
      <c r="AJ67" s="151">
        <f t="shared" si="27"/>
        <v>0</v>
      </c>
      <c r="AK67" s="151">
        <f t="shared" si="27"/>
        <v>0</v>
      </c>
      <c r="AL67" s="151">
        <f t="shared" si="27"/>
        <v>0</v>
      </c>
      <c r="AM67" s="151">
        <f t="shared" si="27"/>
        <v>0</v>
      </c>
      <c r="AN67" s="151">
        <f t="shared" si="27"/>
        <v>0</v>
      </c>
      <c r="AO67" s="151">
        <f t="shared" si="27"/>
        <v>0</v>
      </c>
      <c r="AP67" s="151">
        <f t="shared" si="27"/>
        <v>0</v>
      </c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</row>
    <row r="68" spans="2:57" x14ac:dyDescent="0.25">
      <c r="B68" s="147">
        <v>36708</v>
      </c>
      <c r="C68" s="147">
        <v>36800</v>
      </c>
      <c r="E68" s="148">
        <v>-0.435</v>
      </c>
      <c r="F68" s="97" t="s">
        <v>247</v>
      </c>
      <c r="G68" s="97" t="s">
        <v>176</v>
      </c>
      <c r="H68" s="99">
        <f t="shared" si="24"/>
        <v>0</v>
      </c>
      <c r="I68" s="97">
        <f>I67</f>
        <v>-0.23</v>
      </c>
      <c r="K68" s="97" t="str">
        <f t="shared" si="25"/>
        <v>WEST</v>
      </c>
      <c r="L68" s="151">
        <f t="shared" si="26"/>
        <v>0</v>
      </c>
      <c r="M68" s="151">
        <f t="shared" si="26"/>
        <v>0</v>
      </c>
      <c r="N68" s="151">
        <f t="shared" si="26"/>
        <v>0</v>
      </c>
      <c r="O68" s="151">
        <f t="shared" si="26"/>
        <v>0</v>
      </c>
      <c r="P68" s="151">
        <f t="shared" si="26"/>
        <v>0</v>
      </c>
      <c r="Q68" s="151">
        <f t="shared" si="26"/>
        <v>0</v>
      </c>
      <c r="R68" s="151">
        <f t="shared" si="26"/>
        <v>0</v>
      </c>
      <c r="S68" s="151">
        <f t="shared" si="26"/>
        <v>0</v>
      </c>
      <c r="T68" s="151">
        <f t="shared" si="26"/>
        <v>0</v>
      </c>
      <c r="U68" s="151">
        <f t="shared" si="26"/>
        <v>0</v>
      </c>
      <c r="V68" s="151">
        <f t="shared" si="26"/>
        <v>0</v>
      </c>
      <c r="W68" s="151">
        <f t="shared" si="26"/>
        <v>0</v>
      </c>
      <c r="X68" s="151">
        <f t="shared" si="26"/>
        <v>0</v>
      </c>
      <c r="Y68" s="151">
        <f t="shared" si="26"/>
        <v>0</v>
      </c>
      <c r="Z68" s="151">
        <f t="shared" si="26"/>
        <v>0</v>
      </c>
      <c r="AA68" s="151">
        <f t="shared" si="26"/>
        <v>0</v>
      </c>
      <c r="AB68" s="151">
        <f t="shared" si="27"/>
        <v>0</v>
      </c>
      <c r="AC68" s="151">
        <f t="shared" si="27"/>
        <v>0</v>
      </c>
      <c r="AD68" s="151">
        <f t="shared" si="27"/>
        <v>0</v>
      </c>
      <c r="AE68" s="151">
        <f t="shared" si="27"/>
        <v>0</v>
      </c>
      <c r="AF68" s="151">
        <f t="shared" si="27"/>
        <v>0</v>
      </c>
      <c r="AG68" s="151">
        <f t="shared" si="27"/>
        <v>0</v>
      </c>
      <c r="AH68" s="151">
        <f t="shared" si="27"/>
        <v>0</v>
      </c>
      <c r="AI68" s="151">
        <f t="shared" si="27"/>
        <v>0</v>
      </c>
      <c r="AJ68" s="151">
        <f t="shared" si="27"/>
        <v>0</v>
      </c>
      <c r="AK68" s="151">
        <f t="shared" si="27"/>
        <v>0</v>
      </c>
      <c r="AL68" s="151">
        <f t="shared" si="27"/>
        <v>0</v>
      </c>
      <c r="AM68" s="151">
        <f t="shared" si="27"/>
        <v>0</v>
      </c>
      <c r="AN68" s="151">
        <f t="shared" si="27"/>
        <v>0</v>
      </c>
      <c r="AO68" s="151">
        <f t="shared" si="27"/>
        <v>0</v>
      </c>
      <c r="AP68" s="151">
        <f t="shared" si="27"/>
        <v>0</v>
      </c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</row>
    <row r="69" spans="2:57" x14ac:dyDescent="0.25">
      <c r="B69" s="147">
        <v>36708</v>
      </c>
      <c r="C69" s="147">
        <v>36800</v>
      </c>
      <c r="E69" s="148">
        <v>0.33</v>
      </c>
      <c r="F69" s="97" t="s">
        <v>246</v>
      </c>
      <c r="G69" s="97" t="s">
        <v>242</v>
      </c>
      <c r="H69" s="99">
        <f>((I69-E69)*SUM(L69:AZ69)*10000)</f>
        <v>0</v>
      </c>
      <c r="I69" s="97">
        <v>-0.23</v>
      </c>
      <c r="K69" s="97" t="str">
        <f>IF(I69=1,0,G69)</f>
        <v>west</v>
      </c>
      <c r="L69" s="151">
        <f t="shared" si="26"/>
        <v>0</v>
      </c>
      <c r="M69" s="151">
        <f t="shared" si="26"/>
        <v>0</v>
      </c>
      <c r="N69" s="151">
        <f t="shared" si="26"/>
        <v>0</v>
      </c>
      <c r="O69" s="151">
        <f t="shared" si="26"/>
        <v>0</v>
      </c>
      <c r="P69" s="151">
        <f t="shared" si="26"/>
        <v>0</v>
      </c>
      <c r="Q69" s="151">
        <f t="shared" si="26"/>
        <v>0</v>
      </c>
      <c r="R69" s="151">
        <f t="shared" si="26"/>
        <v>0</v>
      </c>
      <c r="S69" s="151">
        <f t="shared" si="26"/>
        <v>0</v>
      </c>
      <c r="T69" s="151">
        <f t="shared" si="26"/>
        <v>0</v>
      </c>
      <c r="U69" s="151">
        <f t="shared" si="26"/>
        <v>0</v>
      </c>
      <c r="V69" s="151">
        <f t="shared" si="26"/>
        <v>0</v>
      </c>
      <c r="W69" s="151">
        <f t="shared" si="26"/>
        <v>0</v>
      </c>
      <c r="X69" s="151">
        <f t="shared" si="26"/>
        <v>0</v>
      </c>
      <c r="Y69" s="151">
        <f t="shared" si="26"/>
        <v>0</v>
      </c>
      <c r="Z69" s="151">
        <f t="shared" si="26"/>
        <v>0</v>
      </c>
      <c r="AA69" s="151">
        <f t="shared" si="26"/>
        <v>0</v>
      </c>
      <c r="AB69" s="151">
        <f t="shared" si="27"/>
        <v>0</v>
      </c>
      <c r="AC69" s="151">
        <f t="shared" si="27"/>
        <v>0</v>
      </c>
      <c r="AD69" s="151">
        <f t="shared" si="27"/>
        <v>0</v>
      </c>
      <c r="AE69" s="151">
        <f t="shared" si="27"/>
        <v>0</v>
      </c>
      <c r="AF69" s="151">
        <f t="shared" si="27"/>
        <v>0</v>
      </c>
      <c r="AG69" s="151">
        <f t="shared" si="27"/>
        <v>0</v>
      </c>
      <c r="AH69" s="151">
        <f t="shared" si="27"/>
        <v>0</v>
      </c>
      <c r="AI69" s="151">
        <f t="shared" si="27"/>
        <v>0</v>
      </c>
      <c r="AJ69" s="151">
        <f t="shared" si="27"/>
        <v>0</v>
      </c>
      <c r="AK69" s="151">
        <f t="shared" si="27"/>
        <v>0</v>
      </c>
      <c r="AL69" s="151">
        <f t="shared" si="27"/>
        <v>0</v>
      </c>
      <c r="AM69" s="151">
        <f t="shared" si="27"/>
        <v>0</v>
      </c>
      <c r="AN69" s="151">
        <f t="shared" si="27"/>
        <v>0</v>
      </c>
      <c r="AO69" s="151">
        <f t="shared" si="27"/>
        <v>0</v>
      </c>
      <c r="AP69" s="151">
        <f t="shared" si="27"/>
        <v>0</v>
      </c>
      <c r="AQ69" s="151"/>
      <c r="AR69" s="151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  <c r="BE69" s="151"/>
    </row>
    <row r="70" spans="2:57" x14ac:dyDescent="0.25">
      <c r="B70" s="147">
        <v>36708</v>
      </c>
      <c r="C70" s="147">
        <v>36800</v>
      </c>
      <c r="E70" s="148">
        <v>-0.215</v>
      </c>
      <c r="F70" s="97" t="s">
        <v>243</v>
      </c>
      <c r="G70" s="97" t="s">
        <v>242</v>
      </c>
      <c r="H70" s="99">
        <f>((I70-E70)*SUM(L70:AZ70)*10000)</f>
        <v>0</v>
      </c>
      <c r="I70" s="97">
        <v>-0.23</v>
      </c>
      <c r="K70" s="97" t="str">
        <f>IF(I70=1,0,G70)</f>
        <v>west</v>
      </c>
      <c r="L70" s="151">
        <f t="shared" si="26"/>
        <v>0</v>
      </c>
      <c r="M70" s="151">
        <f t="shared" si="26"/>
        <v>0</v>
      </c>
      <c r="N70" s="151">
        <f t="shared" si="26"/>
        <v>0</v>
      </c>
      <c r="O70" s="151">
        <f t="shared" si="26"/>
        <v>0</v>
      </c>
      <c r="P70" s="151">
        <f t="shared" si="26"/>
        <v>0</v>
      </c>
      <c r="Q70" s="151">
        <f t="shared" si="26"/>
        <v>0</v>
      </c>
      <c r="R70" s="151">
        <f t="shared" si="26"/>
        <v>0</v>
      </c>
      <c r="S70" s="151">
        <f t="shared" si="26"/>
        <v>0</v>
      </c>
      <c r="T70" s="151">
        <f t="shared" si="26"/>
        <v>0</v>
      </c>
      <c r="U70" s="151">
        <f t="shared" si="26"/>
        <v>0</v>
      </c>
      <c r="V70" s="151">
        <f t="shared" si="26"/>
        <v>0</v>
      </c>
      <c r="W70" s="151">
        <f t="shared" si="26"/>
        <v>0</v>
      </c>
      <c r="X70" s="151">
        <f t="shared" si="26"/>
        <v>0</v>
      </c>
      <c r="Y70" s="151">
        <f t="shared" si="26"/>
        <v>0</v>
      </c>
      <c r="Z70" s="151">
        <f t="shared" si="26"/>
        <v>0</v>
      </c>
      <c r="AA70" s="151">
        <f t="shared" si="26"/>
        <v>0</v>
      </c>
      <c r="AB70" s="151">
        <f t="shared" si="27"/>
        <v>0</v>
      </c>
      <c r="AC70" s="151">
        <f t="shared" si="27"/>
        <v>0</v>
      </c>
      <c r="AD70" s="151">
        <f t="shared" si="27"/>
        <v>0</v>
      </c>
      <c r="AE70" s="151">
        <f t="shared" si="27"/>
        <v>0</v>
      </c>
      <c r="AF70" s="151">
        <f t="shared" si="27"/>
        <v>0</v>
      </c>
      <c r="AG70" s="151">
        <f t="shared" si="27"/>
        <v>0</v>
      </c>
      <c r="AH70" s="151">
        <f t="shared" si="27"/>
        <v>0</v>
      </c>
      <c r="AI70" s="151">
        <f t="shared" si="27"/>
        <v>0</v>
      </c>
      <c r="AJ70" s="151">
        <f t="shared" si="27"/>
        <v>0</v>
      </c>
      <c r="AK70" s="151">
        <f t="shared" si="27"/>
        <v>0</v>
      </c>
      <c r="AL70" s="151">
        <f t="shared" si="27"/>
        <v>0</v>
      </c>
      <c r="AM70" s="151">
        <f t="shared" si="27"/>
        <v>0</v>
      </c>
      <c r="AN70" s="151">
        <f t="shared" si="27"/>
        <v>0</v>
      </c>
      <c r="AO70" s="151">
        <f t="shared" si="27"/>
        <v>0</v>
      </c>
      <c r="AP70" s="151">
        <f t="shared" si="27"/>
        <v>0</v>
      </c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  <c r="BE70" s="151"/>
    </row>
    <row r="71" spans="2:57" x14ac:dyDescent="0.25">
      <c r="B71" s="147">
        <v>36708</v>
      </c>
      <c r="C71" s="147">
        <v>36708</v>
      </c>
      <c r="E71" s="148">
        <v>0.33750000000000002</v>
      </c>
      <c r="F71" s="97" t="s">
        <v>246</v>
      </c>
      <c r="G71" s="97" t="s">
        <v>176</v>
      </c>
      <c r="H71" s="99">
        <f>((I71-E71)*SUM(L71:AZ71)*10000)</f>
        <v>0</v>
      </c>
      <c r="I71" s="97">
        <f>I70</f>
        <v>-0.23</v>
      </c>
      <c r="K71" s="97" t="str">
        <f>IF(I71=1,0,G71)</f>
        <v>WEST</v>
      </c>
      <c r="L71" s="151">
        <f t="shared" si="26"/>
        <v>0</v>
      </c>
      <c r="M71" s="151">
        <f t="shared" si="26"/>
        <v>0</v>
      </c>
      <c r="N71" s="151">
        <f t="shared" si="26"/>
        <v>0</v>
      </c>
      <c r="O71" s="151">
        <f t="shared" si="26"/>
        <v>0</v>
      </c>
      <c r="P71" s="151">
        <f t="shared" si="26"/>
        <v>0</v>
      </c>
      <c r="Q71" s="151">
        <f t="shared" si="26"/>
        <v>0</v>
      </c>
      <c r="R71" s="151">
        <f t="shared" si="26"/>
        <v>0</v>
      </c>
      <c r="S71" s="151">
        <f t="shared" si="26"/>
        <v>0</v>
      </c>
      <c r="T71" s="151">
        <f t="shared" si="26"/>
        <v>0</v>
      </c>
      <c r="U71" s="151">
        <f t="shared" si="26"/>
        <v>0</v>
      </c>
      <c r="V71" s="151">
        <f t="shared" si="26"/>
        <v>0</v>
      </c>
      <c r="W71" s="151">
        <f t="shared" si="26"/>
        <v>0</v>
      </c>
      <c r="X71" s="151">
        <f t="shared" si="26"/>
        <v>0</v>
      </c>
      <c r="Y71" s="151">
        <f t="shared" si="26"/>
        <v>0</v>
      </c>
      <c r="Z71" s="151">
        <f t="shared" si="26"/>
        <v>0</v>
      </c>
      <c r="AA71" s="151">
        <f t="shared" si="26"/>
        <v>0</v>
      </c>
      <c r="AB71" s="151">
        <f t="shared" si="27"/>
        <v>0</v>
      </c>
      <c r="AC71" s="151">
        <f t="shared" si="27"/>
        <v>0</v>
      </c>
      <c r="AD71" s="151">
        <f t="shared" si="27"/>
        <v>0</v>
      </c>
      <c r="AE71" s="151">
        <f t="shared" si="27"/>
        <v>0</v>
      </c>
      <c r="AF71" s="151">
        <f t="shared" si="27"/>
        <v>0</v>
      </c>
      <c r="AG71" s="151">
        <f t="shared" si="27"/>
        <v>0</v>
      </c>
      <c r="AH71" s="151">
        <f t="shared" si="27"/>
        <v>0</v>
      </c>
      <c r="AI71" s="151">
        <f t="shared" si="27"/>
        <v>0</v>
      </c>
      <c r="AJ71" s="151">
        <f t="shared" si="27"/>
        <v>0</v>
      </c>
      <c r="AK71" s="151">
        <f t="shared" si="27"/>
        <v>0</v>
      </c>
      <c r="AL71" s="151">
        <f t="shared" si="27"/>
        <v>0</v>
      </c>
      <c r="AM71" s="151">
        <f t="shared" si="27"/>
        <v>0</v>
      </c>
      <c r="AN71" s="151">
        <f t="shared" si="27"/>
        <v>0</v>
      </c>
      <c r="AO71" s="151">
        <f t="shared" si="27"/>
        <v>0</v>
      </c>
      <c r="AP71" s="151">
        <f t="shared" si="27"/>
        <v>0</v>
      </c>
      <c r="AQ71" s="151"/>
      <c r="AR71" s="151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  <c r="BE71" s="151"/>
    </row>
    <row r="72" spans="2:57" x14ac:dyDescent="0.25">
      <c r="B72" s="147">
        <v>36678</v>
      </c>
      <c r="C72" s="147">
        <v>36707</v>
      </c>
      <c r="E72" s="148">
        <v>-0.68</v>
      </c>
      <c r="F72" s="97" t="s">
        <v>247</v>
      </c>
      <c r="G72" s="97" t="s">
        <v>242</v>
      </c>
      <c r="H72" s="99">
        <f>((I72-E72)*SUM(L72:AZ72)*10000)</f>
        <v>0</v>
      </c>
      <c r="I72" s="97">
        <f>I71</f>
        <v>-0.23</v>
      </c>
      <c r="K72" s="97" t="str">
        <f>IF(I72=1,0,G72)</f>
        <v>west</v>
      </c>
      <c r="L72" s="151">
        <f t="shared" ref="L72:AC72" si="28">IF($B72&lt;=L$2,IF($C72&gt;=L$2,$D72,0),0)</f>
        <v>0</v>
      </c>
      <c r="M72" s="151">
        <f t="shared" si="28"/>
        <v>0</v>
      </c>
      <c r="N72" s="151">
        <f t="shared" si="28"/>
        <v>0</v>
      </c>
      <c r="O72" s="151">
        <f t="shared" si="28"/>
        <v>0</v>
      </c>
      <c r="P72" s="151">
        <f t="shared" si="28"/>
        <v>0</v>
      </c>
      <c r="Q72" s="151">
        <f t="shared" si="28"/>
        <v>0</v>
      </c>
      <c r="R72" s="151">
        <f t="shared" si="28"/>
        <v>0</v>
      </c>
      <c r="S72" s="151">
        <f t="shared" si="28"/>
        <v>0</v>
      </c>
      <c r="T72" s="151">
        <f t="shared" si="28"/>
        <v>0</v>
      </c>
      <c r="U72" s="151">
        <f t="shared" si="28"/>
        <v>0</v>
      </c>
      <c r="V72" s="151">
        <f t="shared" si="28"/>
        <v>0</v>
      </c>
      <c r="W72" s="151">
        <f t="shared" si="28"/>
        <v>0</v>
      </c>
      <c r="X72" s="151">
        <f t="shared" si="28"/>
        <v>0</v>
      </c>
      <c r="Y72" s="151">
        <f t="shared" si="28"/>
        <v>0</v>
      </c>
      <c r="Z72" s="151">
        <f t="shared" si="28"/>
        <v>0</v>
      </c>
      <c r="AA72" s="151">
        <f t="shared" si="28"/>
        <v>0</v>
      </c>
      <c r="AB72" s="151">
        <f t="shared" si="28"/>
        <v>0</v>
      </c>
      <c r="AC72" s="151">
        <f t="shared" si="28"/>
        <v>0</v>
      </c>
      <c r="AD72" s="151">
        <f t="shared" ref="AD72:AP72" si="29">IF($B72&lt;=AD$2,IF($C72&gt;=AD$2,$D72,0),0)</f>
        <v>0</v>
      </c>
      <c r="AE72" s="151">
        <f t="shared" si="29"/>
        <v>0</v>
      </c>
      <c r="AF72" s="151">
        <f t="shared" si="29"/>
        <v>0</v>
      </c>
      <c r="AG72" s="151">
        <f t="shared" si="29"/>
        <v>0</v>
      </c>
      <c r="AH72" s="151">
        <f t="shared" si="29"/>
        <v>0</v>
      </c>
      <c r="AI72" s="151">
        <f t="shared" si="29"/>
        <v>0</v>
      </c>
      <c r="AJ72" s="151">
        <f t="shared" si="29"/>
        <v>0</v>
      </c>
      <c r="AK72" s="151">
        <f t="shared" si="29"/>
        <v>0</v>
      </c>
      <c r="AL72" s="151">
        <f t="shared" si="29"/>
        <v>0</v>
      </c>
      <c r="AM72" s="151">
        <f t="shared" si="29"/>
        <v>0</v>
      </c>
      <c r="AN72" s="151">
        <f t="shared" si="29"/>
        <v>0</v>
      </c>
      <c r="AO72" s="151">
        <f t="shared" si="29"/>
        <v>0</v>
      </c>
      <c r="AP72" s="151">
        <f t="shared" si="29"/>
        <v>0</v>
      </c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  <c r="BE72" s="151"/>
    </row>
    <row r="73" spans="2:57" x14ac:dyDescent="0.25">
      <c r="B73" s="147">
        <v>36678</v>
      </c>
      <c r="C73" s="147">
        <v>36707</v>
      </c>
      <c r="E73" s="148">
        <v>-0.46</v>
      </c>
      <c r="F73" s="97" t="s">
        <v>245</v>
      </c>
      <c r="G73" s="97" t="s">
        <v>242</v>
      </c>
      <c r="H73" s="99">
        <f t="shared" ref="H73:H89" si="30">((I73-E73)*SUM(L73:AZ73)*10000)</f>
        <v>0</v>
      </c>
      <c r="I73" s="97">
        <f>I72</f>
        <v>-0.23</v>
      </c>
      <c r="K73" s="97" t="str">
        <f t="shared" ref="K73:K89" si="31">IF(I73=1,0,G73)</f>
        <v>west</v>
      </c>
      <c r="L73" s="151">
        <f t="shared" ref="L73:AA86" si="32">IF($B73&lt;=L$2,IF($C73&gt;=L$2,$D73,0),0)</f>
        <v>0</v>
      </c>
      <c r="M73" s="151">
        <f t="shared" si="32"/>
        <v>0</v>
      </c>
      <c r="N73" s="151">
        <f t="shared" si="32"/>
        <v>0</v>
      </c>
      <c r="O73" s="151">
        <f t="shared" si="32"/>
        <v>0</v>
      </c>
      <c r="P73" s="151">
        <f t="shared" si="32"/>
        <v>0</v>
      </c>
      <c r="Q73" s="151">
        <f t="shared" si="32"/>
        <v>0</v>
      </c>
      <c r="R73" s="151">
        <f t="shared" si="32"/>
        <v>0</v>
      </c>
      <c r="S73" s="151">
        <f t="shared" si="32"/>
        <v>0</v>
      </c>
      <c r="T73" s="151">
        <f t="shared" si="32"/>
        <v>0</v>
      </c>
      <c r="U73" s="151">
        <f t="shared" si="32"/>
        <v>0</v>
      </c>
      <c r="V73" s="151">
        <f t="shared" si="32"/>
        <v>0</v>
      </c>
      <c r="W73" s="151">
        <f t="shared" si="32"/>
        <v>0</v>
      </c>
      <c r="X73" s="151">
        <f t="shared" si="32"/>
        <v>0</v>
      </c>
      <c r="Y73" s="151">
        <f t="shared" si="32"/>
        <v>0</v>
      </c>
      <c r="Z73" s="151">
        <f t="shared" si="32"/>
        <v>0</v>
      </c>
      <c r="AA73" s="151">
        <f t="shared" si="32"/>
        <v>0</v>
      </c>
      <c r="AB73" s="151">
        <f t="shared" ref="AB73:AP89" si="33">IF($B73&lt;=AB$2,IF($C73&gt;=AB$2,$D73,0),0)</f>
        <v>0</v>
      </c>
      <c r="AC73" s="151">
        <f t="shared" si="33"/>
        <v>0</v>
      </c>
      <c r="AD73" s="151">
        <f t="shared" si="33"/>
        <v>0</v>
      </c>
      <c r="AE73" s="151">
        <f t="shared" si="33"/>
        <v>0</v>
      </c>
      <c r="AF73" s="151">
        <f t="shared" si="33"/>
        <v>0</v>
      </c>
      <c r="AG73" s="151">
        <f t="shared" si="33"/>
        <v>0</v>
      </c>
      <c r="AH73" s="151">
        <f t="shared" si="33"/>
        <v>0</v>
      </c>
      <c r="AI73" s="151">
        <f t="shared" si="33"/>
        <v>0</v>
      </c>
      <c r="AJ73" s="151">
        <f t="shared" si="33"/>
        <v>0</v>
      </c>
      <c r="AK73" s="151">
        <f t="shared" si="33"/>
        <v>0</v>
      </c>
      <c r="AL73" s="151">
        <f t="shared" si="33"/>
        <v>0</v>
      </c>
      <c r="AM73" s="151">
        <f t="shared" si="33"/>
        <v>0</v>
      </c>
      <c r="AN73" s="151">
        <f t="shared" si="33"/>
        <v>0</v>
      </c>
      <c r="AO73" s="151">
        <f t="shared" si="33"/>
        <v>0</v>
      </c>
      <c r="AP73" s="151">
        <f t="shared" si="33"/>
        <v>0</v>
      </c>
      <c r="AQ73" s="151"/>
      <c r="AR73" s="151"/>
      <c r="AS73" s="151"/>
      <c r="AT73" s="151"/>
      <c r="AU73" s="151"/>
      <c r="AV73" s="151"/>
      <c r="AW73" s="151"/>
      <c r="AX73" s="151"/>
      <c r="AY73" s="151"/>
      <c r="AZ73" s="151"/>
      <c r="BA73" s="151"/>
      <c r="BB73" s="151"/>
      <c r="BC73" s="151"/>
      <c r="BD73" s="151"/>
      <c r="BE73" s="151"/>
    </row>
    <row r="74" spans="2:57" x14ac:dyDescent="0.25">
      <c r="B74" s="147">
        <v>36678</v>
      </c>
      <c r="C74" s="147">
        <v>36707</v>
      </c>
      <c r="E74" s="148">
        <v>0.19750000000000001</v>
      </c>
      <c r="F74" s="97" t="s">
        <v>241</v>
      </c>
      <c r="G74" s="97" t="s">
        <v>242</v>
      </c>
      <c r="H74" s="99">
        <f t="shared" si="30"/>
        <v>0</v>
      </c>
      <c r="I74" s="97">
        <f t="shared" ref="I74:I90" si="34">I73</f>
        <v>-0.23</v>
      </c>
      <c r="K74" s="97" t="str">
        <f t="shared" si="31"/>
        <v>west</v>
      </c>
      <c r="L74" s="151">
        <f t="shared" si="32"/>
        <v>0</v>
      </c>
      <c r="M74" s="151">
        <f t="shared" si="32"/>
        <v>0</v>
      </c>
      <c r="N74" s="151">
        <f t="shared" si="32"/>
        <v>0</v>
      </c>
      <c r="O74" s="151">
        <f t="shared" si="32"/>
        <v>0</v>
      </c>
      <c r="P74" s="151">
        <f t="shared" si="32"/>
        <v>0</v>
      </c>
      <c r="Q74" s="151">
        <f t="shared" si="32"/>
        <v>0</v>
      </c>
      <c r="R74" s="151">
        <f t="shared" si="32"/>
        <v>0</v>
      </c>
      <c r="S74" s="151">
        <f t="shared" si="32"/>
        <v>0</v>
      </c>
      <c r="T74" s="151">
        <f t="shared" si="32"/>
        <v>0</v>
      </c>
      <c r="U74" s="151">
        <f t="shared" si="32"/>
        <v>0</v>
      </c>
      <c r="V74" s="151">
        <f t="shared" si="32"/>
        <v>0</v>
      </c>
      <c r="W74" s="151">
        <f t="shared" si="32"/>
        <v>0</v>
      </c>
      <c r="X74" s="151">
        <f t="shared" si="32"/>
        <v>0</v>
      </c>
      <c r="Y74" s="151">
        <f t="shared" si="32"/>
        <v>0</v>
      </c>
      <c r="Z74" s="151">
        <f t="shared" si="32"/>
        <v>0</v>
      </c>
      <c r="AA74" s="151">
        <f t="shared" si="32"/>
        <v>0</v>
      </c>
      <c r="AB74" s="151">
        <f t="shared" si="33"/>
        <v>0</v>
      </c>
      <c r="AC74" s="151">
        <f t="shared" si="33"/>
        <v>0</v>
      </c>
      <c r="AD74" s="151">
        <f t="shared" si="33"/>
        <v>0</v>
      </c>
      <c r="AE74" s="151">
        <f t="shared" si="33"/>
        <v>0</v>
      </c>
      <c r="AF74" s="151">
        <f t="shared" si="33"/>
        <v>0</v>
      </c>
      <c r="AG74" s="151">
        <f t="shared" si="33"/>
        <v>0</v>
      </c>
      <c r="AH74" s="151">
        <f t="shared" si="33"/>
        <v>0</v>
      </c>
      <c r="AI74" s="151">
        <f t="shared" si="33"/>
        <v>0</v>
      </c>
      <c r="AJ74" s="151">
        <f t="shared" si="33"/>
        <v>0</v>
      </c>
      <c r="AK74" s="151">
        <f t="shared" si="33"/>
        <v>0</v>
      </c>
      <c r="AL74" s="151">
        <f t="shared" si="33"/>
        <v>0</v>
      </c>
      <c r="AM74" s="151">
        <f t="shared" si="33"/>
        <v>0</v>
      </c>
      <c r="AN74" s="151">
        <f t="shared" si="33"/>
        <v>0</v>
      </c>
      <c r="AO74" s="151">
        <f t="shared" si="33"/>
        <v>0</v>
      </c>
      <c r="AP74" s="151">
        <f t="shared" si="33"/>
        <v>0</v>
      </c>
      <c r="AQ74" s="151"/>
      <c r="AR74" s="151"/>
      <c r="AS74" s="151"/>
      <c r="AT74" s="151"/>
      <c r="AU74" s="151"/>
      <c r="AV74" s="151"/>
      <c r="AW74" s="151"/>
      <c r="AX74" s="151"/>
      <c r="AY74" s="151"/>
      <c r="AZ74" s="151"/>
      <c r="BA74" s="151"/>
      <c r="BB74" s="151"/>
      <c r="BC74" s="151"/>
      <c r="BD74" s="151"/>
      <c r="BE74" s="151"/>
    </row>
    <row r="75" spans="2:57" x14ac:dyDescent="0.25">
      <c r="B75" s="147">
        <v>36678</v>
      </c>
      <c r="C75" s="147">
        <v>36707</v>
      </c>
      <c r="E75" s="148">
        <v>0.19</v>
      </c>
      <c r="F75" s="97" t="s">
        <v>241</v>
      </c>
      <c r="G75" s="97" t="s">
        <v>242</v>
      </c>
      <c r="H75" s="99">
        <f>((I75-E75)*SUM(L75:AZ75)*10000)</f>
        <v>0</v>
      </c>
      <c r="I75" s="97">
        <f>I74</f>
        <v>-0.23</v>
      </c>
      <c r="K75" s="97" t="str">
        <f>IF(I75=1,0,G75)</f>
        <v>west</v>
      </c>
      <c r="L75" s="151">
        <f t="shared" si="32"/>
        <v>0</v>
      </c>
      <c r="M75" s="151">
        <f t="shared" si="32"/>
        <v>0</v>
      </c>
      <c r="N75" s="151">
        <f t="shared" si="32"/>
        <v>0</v>
      </c>
      <c r="O75" s="151">
        <f t="shared" si="32"/>
        <v>0</v>
      </c>
      <c r="P75" s="151">
        <f t="shared" si="32"/>
        <v>0</v>
      </c>
      <c r="Q75" s="151">
        <f t="shared" si="32"/>
        <v>0</v>
      </c>
      <c r="R75" s="151">
        <f t="shared" si="32"/>
        <v>0</v>
      </c>
      <c r="S75" s="151">
        <f t="shared" si="32"/>
        <v>0</v>
      </c>
      <c r="T75" s="151">
        <f t="shared" si="32"/>
        <v>0</v>
      </c>
      <c r="U75" s="151">
        <f t="shared" si="32"/>
        <v>0</v>
      </c>
      <c r="V75" s="151">
        <f t="shared" si="32"/>
        <v>0</v>
      </c>
      <c r="W75" s="151">
        <f t="shared" si="32"/>
        <v>0</v>
      </c>
      <c r="X75" s="151">
        <f t="shared" si="32"/>
        <v>0</v>
      </c>
      <c r="Y75" s="151">
        <f t="shared" si="32"/>
        <v>0</v>
      </c>
      <c r="Z75" s="151">
        <f t="shared" si="32"/>
        <v>0</v>
      </c>
      <c r="AA75" s="151">
        <f t="shared" si="32"/>
        <v>0</v>
      </c>
      <c r="AB75" s="151">
        <f t="shared" si="33"/>
        <v>0</v>
      </c>
      <c r="AC75" s="151">
        <f t="shared" si="33"/>
        <v>0</v>
      </c>
      <c r="AD75" s="151">
        <f t="shared" si="33"/>
        <v>0</v>
      </c>
      <c r="AE75" s="151">
        <f t="shared" si="33"/>
        <v>0</v>
      </c>
      <c r="AF75" s="151">
        <f t="shared" si="33"/>
        <v>0</v>
      </c>
      <c r="AG75" s="151">
        <f t="shared" si="33"/>
        <v>0</v>
      </c>
      <c r="AH75" s="151">
        <f t="shared" si="33"/>
        <v>0</v>
      </c>
      <c r="AI75" s="151">
        <f t="shared" si="33"/>
        <v>0</v>
      </c>
      <c r="AJ75" s="151">
        <f t="shared" si="33"/>
        <v>0</v>
      </c>
      <c r="AK75" s="151">
        <f t="shared" si="33"/>
        <v>0</v>
      </c>
      <c r="AL75" s="151">
        <f t="shared" si="33"/>
        <v>0</v>
      </c>
      <c r="AM75" s="151">
        <f t="shared" si="33"/>
        <v>0</v>
      </c>
      <c r="AN75" s="151">
        <f t="shared" si="33"/>
        <v>0</v>
      </c>
      <c r="AO75" s="151">
        <f t="shared" si="33"/>
        <v>0</v>
      </c>
      <c r="AP75" s="151">
        <f t="shared" si="33"/>
        <v>0</v>
      </c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</row>
    <row r="76" spans="2:57" x14ac:dyDescent="0.25">
      <c r="B76" s="147">
        <v>36678</v>
      </c>
      <c r="C76" s="147">
        <v>36707</v>
      </c>
      <c r="E76" s="148">
        <v>0.18</v>
      </c>
      <c r="F76" s="97" t="s">
        <v>241</v>
      </c>
      <c r="G76" s="97" t="s">
        <v>242</v>
      </c>
      <c r="H76" s="99">
        <f>((I76-E76)*SUM(L76:AZ76)*10000)</f>
        <v>0</v>
      </c>
      <c r="I76" s="97">
        <f>I75</f>
        <v>-0.23</v>
      </c>
      <c r="K76" s="97" t="str">
        <f>IF(I76=1,0,G76)</f>
        <v>west</v>
      </c>
      <c r="L76" s="151">
        <f t="shared" si="32"/>
        <v>0</v>
      </c>
      <c r="M76" s="151">
        <f t="shared" si="32"/>
        <v>0</v>
      </c>
      <c r="N76" s="151">
        <f t="shared" si="32"/>
        <v>0</v>
      </c>
      <c r="O76" s="151">
        <f t="shared" si="32"/>
        <v>0</v>
      </c>
      <c r="P76" s="151">
        <f t="shared" si="32"/>
        <v>0</v>
      </c>
      <c r="Q76" s="151">
        <f t="shared" si="32"/>
        <v>0</v>
      </c>
      <c r="R76" s="151">
        <f t="shared" si="32"/>
        <v>0</v>
      </c>
      <c r="S76" s="151">
        <f t="shared" si="32"/>
        <v>0</v>
      </c>
      <c r="T76" s="151">
        <f t="shared" si="32"/>
        <v>0</v>
      </c>
      <c r="U76" s="151">
        <f t="shared" si="32"/>
        <v>0</v>
      </c>
      <c r="V76" s="151">
        <f t="shared" si="32"/>
        <v>0</v>
      </c>
      <c r="W76" s="151">
        <f t="shared" si="32"/>
        <v>0</v>
      </c>
      <c r="X76" s="151">
        <f t="shared" si="32"/>
        <v>0</v>
      </c>
      <c r="Y76" s="151">
        <f t="shared" si="32"/>
        <v>0</v>
      </c>
      <c r="Z76" s="151">
        <f t="shared" si="32"/>
        <v>0</v>
      </c>
      <c r="AA76" s="151">
        <f t="shared" si="32"/>
        <v>0</v>
      </c>
      <c r="AB76" s="151">
        <f t="shared" ref="AB76:AP76" si="35">IF($B76&lt;=AB$2,IF($C76&gt;=AB$2,$D76,0),0)</f>
        <v>0</v>
      </c>
      <c r="AC76" s="151">
        <f t="shared" si="35"/>
        <v>0</v>
      </c>
      <c r="AD76" s="151">
        <f t="shared" si="35"/>
        <v>0</v>
      </c>
      <c r="AE76" s="151">
        <f t="shared" si="35"/>
        <v>0</v>
      </c>
      <c r="AF76" s="151">
        <f t="shared" si="35"/>
        <v>0</v>
      </c>
      <c r="AG76" s="151">
        <f t="shared" si="35"/>
        <v>0</v>
      </c>
      <c r="AH76" s="151">
        <f t="shared" si="35"/>
        <v>0</v>
      </c>
      <c r="AI76" s="151">
        <f t="shared" si="35"/>
        <v>0</v>
      </c>
      <c r="AJ76" s="151">
        <f t="shared" si="35"/>
        <v>0</v>
      </c>
      <c r="AK76" s="151">
        <f t="shared" si="35"/>
        <v>0</v>
      </c>
      <c r="AL76" s="151">
        <f t="shared" si="35"/>
        <v>0</v>
      </c>
      <c r="AM76" s="151">
        <f t="shared" si="35"/>
        <v>0</v>
      </c>
      <c r="AN76" s="151">
        <f t="shared" si="35"/>
        <v>0</v>
      </c>
      <c r="AO76" s="151">
        <f t="shared" si="35"/>
        <v>0</v>
      </c>
      <c r="AP76" s="151">
        <f t="shared" si="35"/>
        <v>0</v>
      </c>
      <c r="AQ76" s="151"/>
      <c r="AR76" s="151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</row>
    <row r="77" spans="2:57" x14ac:dyDescent="0.25">
      <c r="B77" s="147">
        <v>36678</v>
      </c>
      <c r="C77" s="147">
        <v>36707</v>
      </c>
      <c r="E77" s="148">
        <v>-9.5000000000000001E-2</v>
      </c>
      <c r="F77" s="97" t="s">
        <v>249</v>
      </c>
      <c r="G77" s="97" t="s">
        <v>242</v>
      </c>
      <c r="H77" s="99">
        <f t="shared" si="30"/>
        <v>0</v>
      </c>
      <c r="I77" s="97">
        <f t="shared" si="34"/>
        <v>-0.23</v>
      </c>
      <c r="K77" s="97" t="str">
        <f t="shared" si="31"/>
        <v>west</v>
      </c>
      <c r="L77" s="151">
        <f t="shared" si="32"/>
        <v>0</v>
      </c>
      <c r="M77" s="151">
        <f t="shared" si="32"/>
        <v>0</v>
      </c>
      <c r="N77" s="151">
        <f t="shared" si="32"/>
        <v>0</v>
      </c>
      <c r="O77" s="151">
        <f t="shared" si="32"/>
        <v>0</v>
      </c>
      <c r="P77" s="151">
        <f t="shared" si="32"/>
        <v>0</v>
      </c>
      <c r="Q77" s="151">
        <f t="shared" si="32"/>
        <v>0</v>
      </c>
      <c r="R77" s="151">
        <f t="shared" si="32"/>
        <v>0</v>
      </c>
      <c r="S77" s="151">
        <f t="shared" si="32"/>
        <v>0</v>
      </c>
      <c r="T77" s="151">
        <f t="shared" si="32"/>
        <v>0</v>
      </c>
      <c r="U77" s="151">
        <f t="shared" si="32"/>
        <v>0</v>
      </c>
      <c r="V77" s="151">
        <f t="shared" si="32"/>
        <v>0</v>
      </c>
      <c r="W77" s="151">
        <f t="shared" si="32"/>
        <v>0</v>
      </c>
      <c r="X77" s="151">
        <f t="shared" si="32"/>
        <v>0</v>
      </c>
      <c r="Y77" s="151">
        <f t="shared" si="32"/>
        <v>0</v>
      </c>
      <c r="Z77" s="151">
        <f t="shared" si="32"/>
        <v>0</v>
      </c>
      <c r="AA77" s="151">
        <f t="shared" si="32"/>
        <v>0</v>
      </c>
      <c r="AB77" s="151">
        <f t="shared" si="33"/>
        <v>0</v>
      </c>
      <c r="AC77" s="151">
        <f t="shared" si="33"/>
        <v>0</v>
      </c>
      <c r="AD77" s="151">
        <f t="shared" si="33"/>
        <v>0</v>
      </c>
      <c r="AE77" s="151">
        <f t="shared" si="33"/>
        <v>0</v>
      </c>
      <c r="AF77" s="151">
        <f t="shared" si="33"/>
        <v>0</v>
      </c>
      <c r="AG77" s="151">
        <f t="shared" si="33"/>
        <v>0</v>
      </c>
      <c r="AH77" s="151">
        <f t="shared" si="33"/>
        <v>0</v>
      </c>
      <c r="AI77" s="151">
        <f t="shared" si="33"/>
        <v>0</v>
      </c>
      <c r="AJ77" s="151">
        <f t="shared" si="33"/>
        <v>0</v>
      </c>
      <c r="AK77" s="151">
        <f t="shared" si="33"/>
        <v>0</v>
      </c>
      <c r="AL77" s="151">
        <f t="shared" si="33"/>
        <v>0</v>
      </c>
      <c r="AM77" s="151">
        <f t="shared" si="33"/>
        <v>0</v>
      </c>
      <c r="AN77" s="151">
        <f t="shared" si="33"/>
        <v>0</v>
      </c>
      <c r="AO77" s="151">
        <f t="shared" si="33"/>
        <v>0</v>
      </c>
      <c r="AP77" s="151">
        <f t="shared" si="33"/>
        <v>0</v>
      </c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  <c r="BE77" s="151"/>
    </row>
    <row r="78" spans="2:57" x14ac:dyDescent="0.25">
      <c r="B78" s="147">
        <v>36678</v>
      </c>
      <c r="C78" s="147">
        <v>36707</v>
      </c>
      <c r="E78" s="148">
        <v>-9.7500000000000003E-2</v>
      </c>
      <c r="F78" s="97" t="s">
        <v>249</v>
      </c>
      <c r="G78" s="97" t="s">
        <v>242</v>
      </c>
      <c r="H78" s="99">
        <f>((I78-E78)*SUM(L78:AZ78)*10000)</f>
        <v>0</v>
      </c>
      <c r="I78" s="97">
        <f>I77</f>
        <v>-0.23</v>
      </c>
      <c r="K78" s="97" t="str">
        <f>IF(I78=1,0,G78)</f>
        <v>west</v>
      </c>
      <c r="L78" s="151">
        <f t="shared" si="32"/>
        <v>0</v>
      </c>
      <c r="M78" s="151">
        <f t="shared" si="32"/>
        <v>0</v>
      </c>
      <c r="N78" s="151">
        <f t="shared" si="32"/>
        <v>0</v>
      </c>
      <c r="O78" s="151">
        <f t="shared" si="32"/>
        <v>0</v>
      </c>
      <c r="P78" s="151">
        <f t="shared" si="32"/>
        <v>0</v>
      </c>
      <c r="Q78" s="151">
        <f t="shared" si="32"/>
        <v>0</v>
      </c>
      <c r="R78" s="151">
        <f t="shared" si="32"/>
        <v>0</v>
      </c>
      <c r="S78" s="151">
        <f t="shared" si="32"/>
        <v>0</v>
      </c>
      <c r="T78" s="151">
        <f t="shared" si="32"/>
        <v>0</v>
      </c>
      <c r="U78" s="151">
        <f t="shared" si="32"/>
        <v>0</v>
      </c>
      <c r="V78" s="151">
        <f t="shared" si="32"/>
        <v>0</v>
      </c>
      <c r="W78" s="151">
        <f t="shared" si="32"/>
        <v>0</v>
      </c>
      <c r="X78" s="151">
        <f t="shared" si="32"/>
        <v>0</v>
      </c>
      <c r="Y78" s="151">
        <f t="shared" si="32"/>
        <v>0</v>
      </c>
      <c r="Z78" s="151">
        <f t="shared" si="32"/>
        <v>0</v>
      </c>
      <c r="AA78" s="151">
        <f t="shared" si="32"/>
        <v>0</v>
      </c>
      <c r="AB78" s="151">
        <f t="shared" si="33"/>
        <v>0</v>
      </c>
      <c r="AC78" s="151">
        <f t="shared" si="33"/>
        <v>0</v>
      </c>
      <c r="AD78" s="151">
        <f t="shared" si="33"/>
        <v>0</v>
      </c>
      <c r="AE78" s="151">
        <f t="shared" si="33"/>
        <v>0</v>
      </c>
      <c r="AF78" s="151">
        <f t="shared" si="33"/>
        <v>0</v>
      </c>
      <c r="AG78" s="151">
        <f t="shared" si="33"/>
        <v>0</v>
      </c>
      <c r="AH78" s="151">
        <f t="shared" si="33"/>
        <v>0</v>
      </c>
      <c r="AI78" s="151">
        <f t="shared" si="33"/>
        <v>0</v>
      </c>
      <c r="AJ78" s="151">
        <f t="shared" si="33"/>
        <v>0</v>
      </c>
      <c r="AK78" s="151">
        <f t="shared" si="33"/>
        <v>0</v>
      </c>
      <c r="AL78" s="151">
        <f t="shared" si="33"/>
        <v>0</v>
      </c>
      <c r="AM78" s="151">
        <f t="shared" si="33"/>
        <v>0</v>
      </c>
      <c r="AN78" s="151">
        <f t="shared" si="33"/>
        <v>0</v>
      </c>
      <c r="AO78" s="151">
        <f t="shared" si="33"/>
        <v>0</v>
      </c>
      <c r="AP78" s="151">
        <f t="shared" si="33"/>
        <v>0</v>
      </c>
      <c r="AQ78" s="151"/>
      <c r="AR78" s="151"/>
      <c r="AS78" s="151"/>
      <c r="AT78" s="151"/>
      <c r="AU78" s="151"/>
      <c r="AV78" s="151"/>
      <c r="AW78" s="151"/>
      <c r="AX78" s="151"/>
      <c r="AY78" s="151"/>
      <c r="AZ78" s="151"/>
      <c r="BA78" s="151"/>
      <c r="BB78" s="151"/>
      <c r="BC78" s="151"/>
      <c r="BD78" s="151"/>
      <c r="BE78" s="151"/>
    </row>
    <row r="79" spans="2:57" x14ac:dyDescent="0.25">
      <c r="B79" s="147">
        <v>36678</v>
      </c>
      <c r="C79" s="147">
        <v>36707</v>
      </c>
      <c r="E79" s="148">
        <v>0.22</v>
      </c>
      <c r="F79" s="97" t="s">
        <v>241</v>
      </c>
      <c r="G79" s="97" t="s">
        <v>242</v>
      </c>
      <c r="H79" s="99">
        <f t="shared" si="30"/>
        <v>0</v>
      </c>
      <c r="I79" s="97">
        <f>I77</f>
        <v>-0.23</v>
      </c>
      <c r="K79" s="97" t="str">
        <f t="shared" si="31"/>
        <v>west</v>
      </c>
      <c r="L79" s="151">
        <f t="shared" si="32"/>
        <v>0</v>
      </c>
      <c r="M79" s="151">
        <f t="shared" si="32"/>
        <v>0</v>
      </c>
      <c r="N79" s="151">
        <f t="shared" si="32"/>
        <v>0</v>
      </c>
      <c r="O79" s="151">
        <f t="shared" si="32"/>
        <v>0</v>
      </c>
      <c r="P79" s="151">
        <f t="shared" si="32"/>
        <v>0</v>
      </c>
      <c r="Q79" s="151">
        <f t="shared" si="32"/>
        <v>0</v>
      </c>
      <c r="R79" s="151">
        <f t="shared" si="32"/>
        <v>0</v>
      </c>
      <c r="S79" s="151">
        <f t="shared" si="32"/>
        <v>0</v>
      </c>
      <c r="T79" s="151">
        <f t="shared" si="32"/>
        <v>0</v>
      </c>
      <c r="U79" s="151">
        <f t="shared" si="32"/>
        <v>0</v>
      </c>
      <c r="V79" s="151">
        <f t="shared" si="32"/>
        <v>0</v>
      </c>
      <c r="W79" s="151">
        <f t="shared" si="32"/>
        <v>0</v>
      </c>
      <c r="X79" s="151">
        <f t="shared" si="32"/>
        <v>0</v>
      </c>
      <c r="Y79" s="151">
        <f t="shared" si="32"/>
        <v>0</v>
      </c>
      <c r="Z79" s="151">
        <f t="shared" si="32"/>
        <v>0</v>
      </c>
      <c r="AA79" s="151">
        <f t="shared" si="32"/>
        <v>0</v>
      </c>
      <c r="AB79" s="151">
        <f t="shared" si="33"/>
        <v>0</v>
      </c>
      <c r="AC79" s="151">
        <f t="shared" si="33"/>
        <v>0</v>
      </c>
      <c r="AD79" s="151">
        <f t="shared" si="33"/>
        <v>0</v>
      </c>
      <c r="AE79" s="151">
        <f t="shared" si="33"/>
        <v>0</v>
      </c>
      <c r="AF79" s="151">
        <f t="shared" si="33"/>
        <v>0</v>
      </c>
      <c r="AG79" s="151">
        <f t="shared" si="33"/>
        <v>0</v>
      </c>
      <c r="AH79" s="151">
        <f t="shared" si="33"/>
        <v>0</v>
      </c>
      <c r="AI79" s="151">
        <f t="shared" si="33"/>
        <v>0</v>
      </c>
      <c r="AJ79" s="151">
        <f t="shared" si="33"/>
        <v>0</v>
      </c>
      <c r="AK79" s="151">
        <f t="shared" si="33"/>
        <v>0</v>
      </c>
      <c r="AL79" s="151">
        <f t="shared" si="33"/>
        <v>0</v>
      </c>
      <c r="AM79" s="151">
        <f t="shared" si="33"/>
        <v>0</v>
      </c>
      <c r="AN79" s="151">
        <f t="shared" si="33"/>
        <v>0</v>
      </c>
      <c r="AO79" s="151">
        <f t="shared" si="33"/>
        <v>0</v>
      </c>
      <c r="AP79" s="151">
        <f t="shared" si="33"/>
        <v>0</v>
      </c>
      <c r="AQ79" s="151"/>
      <c r="AR79" s="151"/>
      <c r="AS79" s="151"/>
      <c r="AT79" s="151"/>
      <c r="AU79" s="151"/>
      <c r="AV79" s="151"/>
      <c r="AW79" s="151"/>
      <c r="AX79" s="151"/>
      <c r="AY79" s="151"/>
      <c r="AZ79" s="151"/>
      <c r="BA79" s="151"/>
      <c r="BB79" s="151"/>
      <c r="BC79" s="151"/>
      <c r="BD79" s="151"/>
      <c r="BE79" s="151"/>
    </row>
    <row r="80" spans="2:57" x14ac:dyDescent="0.25">
      <c r="B80" s="147">
        <v>36678</v>
      </c>
      <c r="C80" s="147">
        <v>36707</v>
      </c>
      <c r="E80" s="148">
        <v>0.21</v>
      </c>
      <c r="F80" s="97" t="s">
        <v>241</v>
      </c>
      <c r="G80" s="97" t="s">
        <v>242</v>
      </c>
      <c r="H80" s="99">
        <f>((I80-E80)*SUM(L80:AZ80)*10000)</f>
        <v>0</v>
      </c>
      <c r="I80" s="97">
        <f>I79</f>
        <v>-0.23</v>
      </c>
      <c r="K80" s="97" t="str">
        <f>IF(I80=1,0,G80)</f>
        <v>west</v>
      </c>
      <c r="L80" s="151">
        <f t="shared" si="32"/>
        <v>0</v>
      </c>
      <c r="M80" s="151">
        <f t="shared" si="32"/>
        <v>0</v>
      </c>
      <c r="N80" s="151">
        <f t="shared" si="32"/>
        <v>0</v>
      </c>
      <c r="O80" s="151">
        <f t="shared" si="32"/>
        <v>0</v>
      </c>
      <c r="P80" s="151">
        <f t="shared" si="32"/>
        <v>0</v>
      </c>
      <c r="Q80" s="151">
        <f t="shared" si="32"/>
        <v>0</v>
      </c>
      <c r="R80" s="151">
        <f t="shared" si="32"/>
        <v>0</v>
      </c>
      <c r="S80" s="151">
        <f t="shared" si="32"/>
        <v>0</v>
      </c>
      <c r="T80" s="151">
        <f t="shared" si="32"/>
        <v>0</v>
      </c>
      <c r="U80" s="151">
        <f t="shared" si="32"/>
        <v>0</v>
      </c>
      <c r="V80" s="151">
        <f t="shared" si="32"/>
        <v>0</v>
      </c>
      <c r="W80" s="151">
        <f t="shared" si="32"/>
        <v>0</v>
      </c>
      <c r="X80" s="151">
        <f t="shared" si="32"/>
        <v>0</v>
      </c>
      <c r="Y80" s="151">
        <f t="shared" si="32"/>
        <v>0</v>
      </c>
      <c r="Z80" s="151">
        <f t="shared" si="32"/>
        <v>0</v>
      </c>
      <c r="AA80" s="151">
        <f t="shared" si="32"/>
        <v>0</v>
      </c>
      <c r="AB80" s="151">
        <f t="shared" si="33"/>
        <v>0</v>
      </c>
      <c r="AC80" s="151">
        <f t="shared" si="33"/>
        <v>0</v>
      </c>
      <c r="AD80" s="151">
        <f t="shared" si="33"/>
        <v>0</v>
      </c>
      <c r="AE80" s="151">
        <f t="shared" si="33"/>
        <v>0</v>
      </c>
      <c r="AF80" s="151">
        <f t="shared" si="33"/>
        <v>0</v>
      </c>
      <c r="AG80" s="151">
        <f t="shared" si="33"/>
        <v>0</v>
      </c>
      <c r="AH80" s="151">
        <f t="shared" si="33"/>
        <v>0</v>
      </c>
      <c r="AI80" s="151">
        <f t="shared" si="33"/>
        <v>0</v>
      </c>
      <c r="AJ80" s="151">
        <f t="shared" si="33"/>
        <v>0</v>
      </c>
      <c r="AK80" s="151">
        <f t="shared" si="33"/>
        <v>0</v>
      </c>
      <c r="AL80" s="151">
        <f t="shared" si="33"/>
        <v>0</v>
      </c>
      <c r="AM80" s="151">
        <f t="shared" si="33"/>
        <v>0</v>
      </c>
      <c r="AN80" s="151">
        <f t="shared" si="33"/>
        <v>0</v>
      </c>
      <c r="AO80" s="151">
        <f t="shared" si="33"/>
        <v>0</v>
      </c>
      <c r="AP80" s="151">
        <f t="shared" si="33"/>
        <v>0</v>
      </c>
      <c r="AQ80" s="151"/>
      <c r="AR80" s="151"/>
      <c r="AS80" s="151"/>
      <c r="AT80" s="151"/>
      <c r="AU80" s="151"/>
      <c r="AV80" s="151"/>
      <c r="AW80" s="151"/>
      <c r="AX80" s="151"/>
      <c r="AY80" s="151"/>
      <c r="AZ80" s="151"/>
      <c r="BA80" s="151"/>
      <c r="BB80" s="151"/>
      <c r="BC80" s="151"/>
      <c r="BD80" s="151"/>
      <c r="BE80" s="151"/>
    </row>
    <row r="81" spans="2:57" x14ac:dyDescent="0.25">
      <c r="B81" s="147">
        <v>36678</v>
      </c>
      <c r="C81" s="147">
        <v>36707</v>
      </c>
      <c r="E81" s="148">
        <v>-0.105</v>
      </c>
      <c r="F81" s="97" t="s">
        <v>249</v>
      </c>
      <c r="G81" s="97" t="s">
        <v>242</v>
      </c>
      <c r="H81" s="99">
        <f t="shared" si="30"/>
        <v>0</v>
      </c>
      <c r="I81" s="97">
        <f t="shared" si="34"/>
        <v>-0.23</v>
      </c>
      <c r="K81" s="97" t="str">
        <f t="shared" si="31"/>
        <v>west</v>
      </c>
      <c r="L81" s="151">
        <f t="shared" si="32"/>
        <v>0</v>
      </c>
      <c r="M81" s="151">
        <f t="shared" si="32"/>
        <v>0</v>
      </c>
      <c r="N81" s="151">
        <f t="shared" si="32"/>
        <v>0</v>
      </c>
      <c r="O81" s="151">
        <f t="shared" si="32"/>
        <v>0</v>
      </c>
      <c r="P81" s="151">
        <f t="shared" si="32"/>
        <v>0</v>
      </c>
      <c r="Q81" s="151">
        <f t="shared" si="32"/>
        <v>0</v>
      </c>
      <c r="R81" s="151">
        <f t="shared" si="32"/>
        <v>0</v>
      </c>
      <c r="S81" s="151">
        <f t="shared" si="32"/>
        <v>0</v>
      </c>
      <c r="T81" s="151">
        <f t="shared" si="32"/>
        <v>0</v>
      </c>
      <c r="U81" s="151">
        <f t="shared" si="32"/>
        <v>0</v>
      </c>
      <c r="V81" s="151">
        <f t="shared" si="32"/>
        <v>0</v>
      </c>
      <c r="W81" s="151">
        <f t="shared" si="32"/>
        <v>0</v>
      </c>
      <c r="X81" s="151">
        <f t="shared" si="32"/>
        <v>0</v>
      </c>
      <c r="Y81" s="151">
        <f t="shared" si="32"/>
        <v>0</v>
      </c>
      <c r="Z81" s="151">
        <f t="shared" si="32"/>
        <v>0</v>
      </c>
      <c r="AA81" s="151">
        <f t="shared" si="32"/>
        <v>0</v>
      </c>
      <c r="AB81" s="151">
        <f t="shared" si="33"/>
        <v>0</v>
      </c>
      <c r="AC81" s="151">
        <f t="shared" si="33"/>
        <v>0</v>
      </c>
      <c r="AD81" s="151">
        <f t="shared" si="33"/>
        <v>0</v>
      </c>
      <c r="AE81" s="151">
        <f t="shared" si="33"/>
        <v>0</v>
      </c>
      <c r="AF81" s="151">
        <f t="shared" si="33"/>
        <v>0</v>
      </c>
      <c r="AG81" s="151">
        <f t="shared" si="33"/>
        <v>0</v>
      </c>
      <c r="AH81" s="151">
        <f t="shared" si="33"/>
        <v>0</v>
      </c>
      <c r="AI81" s="151">
        <f t="shared" si="33"/>
        <v>0</v>
      </c>
      <c r="AJ81" s="151">
        <f t="shared" si="33"/>
        <v>0</v>
      </c>
      <c r="AK81" s="151">
        <f t="shared" si="33"/>
        <v>0</v>
      </c>
      <c r="AL81" s="151">
        <f t="shared" si="33"/>
        <v>0</v>
      </c>
      <c r="AM81" s="151">
        <f t="shared" si="33"/>
        <v>0</v>
      </c>
      <c r="AN81" s="151">
        <f t="shared" si="33"/>
        <v>0</v>
      </c>
      <c r="AO81" s="151">
        <f t="shared" si="33"/>
        <v>0</v>
      </c>
      <c r="AP81" s="151">
        <f t="shared" si="33"/>
        <v>0</v>
      </c>
      <c r="AQ81" s="151"/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  <c r="BE81" s="151"/>
    </row>
    <row r="82" spans="2:57" x14ac:dyDescent="0.25">
      <c r="B82" s="147">
        <v>36678</v>
      </c>
      <c r="C82" s="147">
        <v>36707</v>
      </c>
      <c r="E82" s="148">
        <v>-0.25</v>
      </c>
      <c r="F82" s="97" t="s">
        <v>243</v>
      </c>
      <c r="G82" s="97" t="s">
        <v>242</v>
      </c>
      <c r="H82" s="99">
        <f t="shared" si="30"/>
        <v>0</v>
      </c>
      <c r="I82" s="97">
        <f t="shared" si="34"/>
        <v>-0.23</v>
      </c>
      <c r="K82" s="97" t="str">
        <f t="shared" si="31"/>
        <v>west</v>
      </c>
      <c r="L82" s="151">
        <f t="shared" si="32"/>
        <v>0</v>
      </c>
      <c r="M82" s="151">
        <f t="shared" si="32"/>
        <v>0</v>
      </c>
      <c r="N82" s="151">
        <f t="shared" si="32"/>
        <v>0</v>
      </c>
      <c r="O82" s="151">
        <f t="shared" si="32"/>
        <v>0</v>
      </c>
      <c r="P82" s="151">
        <f t="shared" si="32"/>
        <v>0</v>
      </c>
      <c r="Q82" s="151">
        <f t="shared" si="32"/>
        <v>0</v>
      </c>
      <c r="R82" s="151">
        <f t="shared" si="32"/>
        <v>0</v>
      </c>
      <c r="S82" s="151">
        <f t="shared" si="32"/>
        <v>0</v>
      </c>
      <c r="T82" s="151">
        <f t="shared" si="32"/>
        <v>0</v>
      </c>
      <c r="U82" s="151">
        <f t="shared" si="32"/>
        <v>0</v>
      </c>
      <c r="V82" s="151">
        <f t="shared" si="32"/>
        <v>0</v>
      </c>
      <c r="W82" s="151">
        <f t="shared" si="32"/>
        <v>0</v>
      </c>
      <c r="X82" s="151">
        <f t="shared" si="32"/>
        <v>0</v>
      </c>
      <c r="Y82" s="151">
        <f t="shared" si="32"/>
        <v>0</v>
      </c>
      <c r="Z82" s="151">
        <f t="shared" si="32"/>
        <v>0</v>
      </c>
      <c r="AA82" s="151">
        <f t="shared" si="32"/>
        <v>0</v>
      </c>
      <c r="AB82" s="151">
        <f t="shared" si="33"/>
        <v>0</v>
      </c>
      <c r="AC82" s="151">
        <f t="shared" si="33"/>
        <v>0</v>
      </c>
      <c r="AD82" s="151">
        <f t="shared" si="33"/>
        <v>0</v>
      </c>
      <c r="AE82" s="151">
        <f t="shared" si="33"/>
        <v>0</v>
      </c>
      <c r="AF82" s="151">
        <f t="shared" si="33"/>
        <v>0</v>
      </c>
      <c r="AG82" s="151">
        <f t="shared" si="33"/>
        <v>0</v>
      </c>
      <c r="AH82" s="151">
        <f t="shared" si="33"/>
        <v>0</v>
      </c>
      <c r="AI82" s="151">
        <f t="shared" si="33"/>
        <v>0</v>
      </c>
      <c r="AJ82" s="151">
        <f t="shared" si="33"/>
        <v>0</v>
      </c>
      <c r="AK82" s="151">
        <f t="shared" si="33"/>
        <v>0</v>
      </c>
      <c r="AL82" s="151">
        <f t="shared" si="33"/>
        <v>0</v>
      </c>
      <c r="AM82" s="151">
        <f t="shared" si="33"/>
        <v>0</v>
      </c>
      <c r="AN82" s="151">
        <f t="shared" si="33"/>
        <v>0</v>
      </c>
      <c r="AO82" s="151">
        <f t="shared" si="33"/>
        <v>0</v>
      </c>
      <c r="AP82" s="151">
        <f t="shared" si="33"/>
        <v>0</v>
      </c>
      <c r="AQ82" s="151"/>
      <c r="AR82" s="151"/>
      <c r="AS82" s="151"/>
      <c r="AT82" s="151"/>
      <c r="AU82" s="151"/>
      <c r="AV82" s="151"/>
      <c r="AW82" s="151"/>
      <c r="AX82" s="151"/>
      <c r="AY82" s="151"/>
      <c r="AZ82" s="151"/>
      <c r="BA82" s="151"/>
      <c r="BB82" s="151"/>
      <c r="BC82" s="151"/>
      <c r="BD82" s="151"/>
      <c r="BE82" s="151"/>
    </row>
    <row r="83" spans="2:57" x14ac:dyDescent="0.25">
      <c r="B83" s="147">
        <v>36708</v>
      </c>
      <c r="C83" s="147">
        <v>36739</v>
      </c>
      <c r="E83" s="148">
        <v>0.48</v>
      </c>
      <c r="F83" s="97" t="s">
        <v>250</v>
      </c>
      <c r="G83" s="97" t="s">
        <v>251</v>
      </c>
      <c r="H83" s="99">
        <f t="shared" si="30"/>
        <v>0</v>
      </c>
      <c r="I83" s="97">
        <f t="shared" si="34"/>
        <v>-0.23</v>
      </c>
      <c r="K83" s="97" t="str">
        <f t="shared" si="31"/>
        <v>ny</v>
      </c>
      <c r="L83" s="151">
        <f t="shared" si="32"/>
        <v>0</v>
      </c>
      <c r="M83" s="151">
        <f t="shared" si="32"/>
        <v>0</v>
      </c>
      <c r="N83" s="151">
        <f t="shared" si="32"/>
        <v>0</v>
      </c>
      <c r="O83" s="151">
        <f t="shared" si="32"/>
        <v>0</v>
      </c>
      <c r="P83" s="151">
        <f t="shared" si="32"/>
        <v>0</v>
      </c>
      <c r="Q83" s="151">
        <f t="shared" si="32"/>
        <v>0</v>
      </c>
      <c r="R83" s="151">
        <f t="shared" si="32"/>
        <v>0</v>
      </c>
      <c r="S83" s="151">
        <f t="shared" si="32"/>
        <v>0</v>
      </c>
      <c r="T83" s="151">
        <f t="shared" si="32"/>
        <v>0</v>
      </c>
      <c r="U83" s="151">
        <f t="shared" si="32"/>
        <v>0</v>
      </c>
      <c r="V83" s="151">
        <f t="shared" si="32"/>
        <v>0</v>
      </c>
      <c r="W83" s="151">
        <f t="shared" si="32"/>
        <v>0</v>
      </c>
      <c r="X83" s="151">
        <f t="shared" si="32"/>
        <v>0</v>
      </c>
      <c r="Y83" s="151">
        <f t="shared" si="32"/>
        <v>0</v>
      </c>
      <c r="Z83" s="151">
        <f t="shared" si="32"/>
        <v>0</v>
      </c>
      <c r="AA83" s="151">
        <f t="shared" si="32"/>
        <v>0</v>
      </c>
      <c r="AB83" s="151">
        <f t="shared" si="33"/>
        <v>0</v>
      </c>
      <c r="AC83" s="151">
        <f t="shared" si="33"/>
        <v>0</v>
      </c>
      <c r="AD83" s="151">
        <f t="shared" si="33"/>
        <v>0</v>
      </c>
      <c r="AE83" s="151">
        <f t="shared" si="33"/>
        <v>0</v>
      </c>
      <c r="AF83" s="151">
        <f t="shared" si="33"/>
        <v>0</v>
      </c>
      <c r="AG83" s="151">
        <f t="shared" si="33"/>
        <v>0</v>
      </c>
      <c r="AH83" s="151">
        <f t="shared" si="33"/>
        <v>0</v>
      </c>
      <c r="AI83" s="151">
        <f t="shared" si="33"/>
        <v>0</v>
      </c>
      <c r="AJ83" s="151">
        <f t="shared" si="33"/>
        <v>0</v>
      </c>
      <c r="AK83" s="151">
        <f t="shared" si="33"/>
        <v>0</v>
      </c>
      <c r="AL83" s="151">
        <f t="shared" si="33"/>
        <v>0</v>
      </c>
      <c r="AM83" s="151">
        <f t="shared" si="33"/>
        <v>0</v>
      </c>
      <c r="AN83" s="151">
        <f t="shared" si="33"/>
        <v>0</v>
      </c>
      <c r="AO83" s="151">
        <f t="shared" si="33"/>
        <v>0</v>
      </c>
      <c r="AP83" s="151">
        <f t="shared" si="33"/>
        <v>0</v>
      </c>
      <c r="AQ83" s="151"/>
      <c r="AR83" s="151"/>
      <c r="AS83" s="151"/>
      <c r="AT83" s="151"/>
      <c r="AU83" s="151"/>
      <c r="AV83" s="151"/>
      <c r="AW83" s="151"/>
      <c r="AX83" s="151"/>
      <c r="AY83" s="151"/>
      <c r="AZ83" s="151"/>
      <c r="BA83" s="151"/>
      <c r="BB83" s="151"/>
      <c r="BC83" s="151"/>
      <c r="BD83" s="151"/>
      <c r="BE83" s="151"/>
    </row>
    <row r="84" spans="2:57" x14ac:dyDescent="0.25">
      <c r="B84" s="147">
        <v>36800</v>
      </c>
      <c r="C84" s="147">
        <v>36800</v>
      </c>
      <c r="E84" s="148">
        <v>0.215</v>
      </c>
      <c r="F84" s="97" t="s">
        <v>241</v>
      </c>
      <c r="G84" s="97" t="s">
        <v>242</v>
      </c>
      <c r="H84" s="99">
        <f t="shared" si="30"/>
        <v>0</v>
      </c>
      <c r="I84" s="97">
        <f t="shared" si="34"/>
        <v>-0.23</v>
      </c>
      <c r="K84" s="97" t="str">
        <f t="shared" si="31"/>
        <v>west</v>
      </c>
      <c r="L84" s="151">
        <f t="shared" si="32"/>
        <v>0</v>
      </c>
      <c r="M84" s="151">
        <f t="shared" si="32"/>
        <v>0</v>
      </c>
      <c r="N84" s="151">
        <f t="shared" si="32"/>
        <v>0</v>
      </c>
      <c r="O84" s="151">
        <f t="shared" si="32"/>
        <v>0</v>
      </c>
      <c r="P84" s="151">
        <f t="shared" si="32"/>
        <v>0</v>
      </c>
      <c r="Q84" s="151">
        <f t="shared" si="32"/>
        <v>0</v>
      </c>
      <c r="R84" s="151">
        <f t="shared" si="32"/>
        <v>0</v>
      </c>
      <c r="S84" s="151">
        <f t="shared" si="32"/>
        <v>0</v>
      </c>
      <c r="T84" s="151">
        <f t="shared" si="32"/>
        <v>0</v>
      </c>
      <c r="U84" s="151">
        <f t="shared" si="32"/>
        <v>0</v>
      </c>
      <c r="V84" s="151">
        <f t="shared" si="32"/>
        <v>0</v>
      </c>
      <c r="W84" s="151">
        <f t="shared" si="32"/>
        <v>0</v>
      </c>
      <c r="X84" s="151">
        <f t="shared" si="32"/>
        <v>0</v>
      </c>
      <c r="Y84" s="151">
        <f t="shared" si="32"/>
        <v>0</v>
      </c>
      <c r="Z84" s="151">
        <f t="shared" si="32"/>
        <v>0</v>
      </c>
      <c r="AA84" s="151">
        <f t="shared" si="32"/>
        <v>0</v>
      </c>
      <c r="AB84" s="151">
        <f t="shared" si="33"/>
        <v>0</v>
      </c>
      <c r="AC84" s="151">
        <f t="shared" si="33"/>
        <v>0</v>
      </c>
      <c r="AD84" s="151">
        <f t="shared" si="33"/>
        <v>0</v>
      </c>
      <c r="AE84" s="151">
        <f t="shared" si="33"/>
        <v>0</v>
      </c>
      <c r="AF84" s="151">
        <f t="shared" si="33"/>
        <v>0</v>
      </c>
      <c r="AG84" s="151">
        <f t="shared" si="33"/>
        <v>0</v>
      </c>
      <c r="AH84" s="151">
        <f t="shared" si="33"/>
        <v>0</v>
      </c>
      <c r="AI84" s="151">
        <f t="shared" si="33"/>
        <v>0</v>
      </c>
      <c r="AJ84" s="151">
        <f t="shared" si="33"/>
        <v>0</v>
      </c>
      <c r="AK84" s="151">
        <f t="shared" si="33"/>
        <v>0</v>
      </c>
      <c r="AL84" s="151">
        <f t="shared" si="33"/>
        <v>0</v>
      </c>
      <c r="AM84" s="151">
        <f t="shared" si="33"/>
        <v>0</v>
      </c>
      <c r="AN84" s="151">
        <f t="shared" si="33"/>
        <v>0</v>
      </c>
      <c r="AO84" s="151">
        <f t="shared" si="33"/>
        <v>0</v>
      </c>
      <c r="AP84" s="151">
        <f t="shared" si="33"/>
        <v>0</v>
      </c>
      <c r="AQ84" s="151"/>
      <c r="AR84" s="151"/>
      <c r="AS84" s="151"/>
      <c r="AT84" s="151"/>
      <c r="AU84" s="151"/>
      <c r="AV84" s="151"/>
      <c r="AW84" s="151"/>
      <c r="AX84" s="151"/>
      <c r="AY84" s="151"/>
      <c r="AZ84" s="151"/>
      <c r="BA84" s="151"/>
      <c r="BB84" s="151"/>
      <c r="BC84" s="151"/>
      <c r="BD84" s="151"/>
      <c r="BE84" s="151"/>
    </row>
    <row r="85" spans="2:57" x14ac:dyDescent="0.25">
      <c r="B85" s="147">
        <v>36831</v>
      </c>
      <c r="C85" s="147">
        <v>36951</v>
      </c>
      <c r="E85" s="148">
        <v>-0.3175</v>
      </c>
      <c r="F85" s="97" t="s">
        <v>252</v>
      </c>
      <c r="G85" s="97" t="s">
        <v>242</v>
      </c>
      <c r="H85" s="99">
        <f t="shared" si="30"/>
        <v>0</v>
      </c>
      <c r="I85" s="97">
        <f t="shared" si="34"/>
        <v>-0.23</v>
      </c>
      <c r="K85" s="97" t="str">
        <f t="shared" si="31"/>
        <v>west</v>
      </c>
      <c r="L85" s="151">
        <f t="shared" si="32"/>
        <v>0</v>
      </c>
      <c r="M85" s="151">
        <f t="shared" si="32"/>
        <v>0</v>
      </c>
      <c r="N85" s="151">
        <f t="shared" si="32"/>
        <v>0</v>
      </c>
      <c r="O85" s="151">
        <f t="shared" si="32"/>
        <v>0</v>
      </c>
      <c r="P85" s="151">
        <f t="shared" si="32"/>
        <v>0</v>
      </c>
      <c r="Q85" s="151">
        <f t="shared" si="32"/>
        <v>0</v>
      </c>
      <c r="R85" s="151">
        <f t="shared" si="32"/>
        <v>0</v>
      </c>
      <c r="S85" s="151">
        <f t="shared" si="32"/>
        <v>0</v>
      </c>
      <c r="T85" s="151">
        <f t="shared" si="32"/>
        <v>0</v>
      </c>
      <c r="U85" s="151">
        <f t="shared" si="32"/>
        <v>0</v>
      </c>
      <c r="V85" s="151">
        <f t="shared" si="32"/>
        <v>0</v>
      </c>
      <c r="W85" s="151">
        <f t="shared" si="32"/>
        <v>0</v>
      </c>
      <c r="X85" s="151">
        <f t="shared" si="32"/>
        <v>0</v>
      </c>
      <c r="Y85" s="151">
        <f t="shared" si="32"/>
        <v>0</v>
      </c>
      <c r="Z85" s="151">
        <f t="shared" si="32"/>
        <v>0</v>
      </c>
      <c r="AA85" s="151">
        <f t="shared" si="32"/>
        <v>0</v>
      </c>
      <c r="AB85" s="151">
        <f t="shared" si="33"/>
        <v>0</v>
      </c>
      <c r="AC85" s="151">
        <f t="shared" si="33"/>
        <v>0</v>
      </c>
      <c r="AD85" s="151">
        <f t="shared" si="33"/>
        <v>0</v>
      </c>
      <c r="AE85" s="151">
        <f t="shared" si="33"/>
        <v>0</v>
      </c>
      <c r="AF85" s="151">
        <f t="shared" si="33"/>
        <v>0</v>
      </c>
      <c r="AG85" s="151">
        <f t="shared" si="33"/>
        <v>0</v>
      </c>
      <c r="AH85" s="151">
        <f t="shared" si="33"/>
        <v>0</v>
      </c>
      <c r="AI85" s="151">
        <f t="shared" si="33"/>
        <v>0</v>
      </c>
      <c r="AJ85" s="151">
        <f t="shared" si="33"/>
        <v>0</v>
      </c>
      <c r="AK85" s="151">
        <f t="shared" si="33"/>
        <v>0</v>
      </c>
      <c r="AL85" s="151">
        <f t="shared" si="33"/>
        <v>0</v>
      </c>
      <c r="AM85" s="151">
        <f t="shared" si="33"/>
        <v>0</v>
      </c>
      <c r="AN85" s="151">
        <f t="shared" si="33"/>
        <v>0</v>
      </c>
      <c r="AO85" s="151">
        <f t="shared" si="33"/>
        <v>0</v>
      </c>
      <c r="AP85" s="151">
        <f t="shared" si="33"/>
        <v>0</v>
      </c>
      <c r="AQ85" s="151"/>
      <c r="AR85" s="151"/>
      <c r="AS85" s="151"/>
      <c r="AT85" s="151"/>
      <c r="AU85" s="151"/>
      <c r="AV85" s="151"/>
      <c r="AW85" s="151"/>
      <c r="AX85" s="151"/>
      <c r="AY85" s="151"/>
      <c r="AZ85" s="151"/>
      <c r="BA85" s="151"/>
      <c r="BB85" s="151"/>
      <c r="BC85" s="151"/>
      <c r="BD85" s="151"/>
      <c r="BE85" s="151"/>
    </row>
    <row r="86" spans="2:57" x14ac:dyDescent="0.25">
      <c r="B86" s="147">
        <v>36831</v>
      </c>
      <c r="C86" s="147">
        <v>36951</v>
      </c>
      <c r="E86" s="148">
        <v>-0.33500000000000002</v>
      </c>
      <c r="F86" s="97" t="s">
        <v>252</v>
      </c>
      <c r="G86" s="97" t="s">
        <v>242</v>
      </c>
      <c r="H86" s="99">
        <f t="shared" si="30"/>
        <v>0</v>
      </c>
      <c r="I86" s="97">
        <f t="shared" si="34"/>
        <v>-0.23</v>
      </c>
      <c r="K86" s="97" t="str">
        <f t="shared" si="31"/>
        <v>west</v>
      </c>
      <c r="L86" s="151">
        <f t="shared" si="32"/>
        <v>0</v>
      </c>
      <c r="M86" s="151">
        <f t="shared" si="32"/>
        <v>0</v>
      </c>
      <c r="N86" s="151">
        <f t="shared" si="32"/>
        <v>0</v>
      </c>
      <c r="O86" s="151">
        <f t="shared" si="32"/>
        <v>0</v>
      </c>
      <c r="P86" s="151">
        <f t="shared" si="32"/>
        <v>0</v>
      </c>
      <c r="Q86" s="151">
        <f t="shared" si="32"/>
        <v>0</v>
      </c>
      <c r="R86" s="151">
        <f t="shared" si="32"/>
        <v>0</v>
      </c>
      <c r="S86" s="151">
        <f t="shared" si="32"/>
        <v>0</v>
      </c>
      <c r="T86" s="151">
        <f t="shared" si="32"/>
        <v>0</v>
      </c>
      <c r="U86" s="151">
        <f t="shared" si="32"/>
        <v>0</v>
      </c>
      <c r="V86" s="151">
        <f t="shared" si="32"/>
        <v>0</v>
      </c>
      <c r="W86" s="151">
        <f t="shared" si="32"/>
        <v>0</v>
      </c>
      <c r="X86" s="151">
        <f t="shared" si="32"/>
        <v>0</v>
      </c>
      <c r="Y86" s="151">
        <f t="shared" si="32"/>
        <v>0</v>
      </c>
      <c r="Z86" s="151">
        <f t="shared" si="32"/>
        <v>0</v>
      </c>
      <c r="AA86" s="151">
        <f t="shared" ref="AA86:AP109" si="36">IF($B86&lt;=AA$2,IF($C86&gt;=AA$2,$D86,0),0)</f>
        <v>0</v>
      </c>
      <c r="AB86" s="151">
        <f t="shared" si="33"/>
        <v>0</v>
      </c>
      <c r="AC86" s="151">
        <f t="shared" si="33"/>
        <v>0</v>
      </c>
      <c r="AD86" s="151">
        <f t="shared" si="33"/>
        <v>0</v>
      </c>
      <c r="AE86" s="151">
        <f t="shared" si="33"/>
        <v>0</v>
      </c>
      <c r="AF86" s="151">
        <f t="shared" si="33"/>
        <v>0</v>
      </c>
      <c r="AG86" s="151">
        <f t="shared" si="33"/>
        <v>0</v>
      </c>
      <c r="AH86" s="151">
        <f t="shared" si="33"/>
        <v>0</v>
      </c>
      <c r="AI86" s="151">
        <f t="shared" si="33"/>
        <v>0</v>
      </c>
      <c r="AJ86" s="151">
        <f t="shared" si="33"/>
        <v>0</v>
      </c>
      <c r="AK86" s="151">
        <f t="shared" si="33"/>
        <v>0</v>
      </c>
      <c r="AL86" s="151">
        <f t="shared" si="33"/>
        <v>0</v>
      </c>
      <c r="AM86" s="151">
        <f t="shared" si="33"/>
        <v>0</v>
      </c>
      <c r="AN86" s="151">
        <f t="shared" si="33"/>
        <v>0</v>
      </c>
      <c r="AO86" s="151">
        <f t="shared" si="33"/>
        <v>0</v>
      </c>
      <c r="AP86" s="151">
        <f t="shared" si="33"/>
        <v>0</v>
      </c>
      <c r="AQ86" s="151"/>
      <c r="AR86" s="151"/>
      <c r="AS86" s="151"/>
      <c r="AT86" s="151"/>
      <c r="AU86" s="151"/>
      <c r="AV86" s="151"/>
      <c r="AW86" s="151"/>
      <c r="AX86" s="151"/>
      <c r="AY86" s="151"/>
      <c r="AZ86" s="151"/>
      <c r="BA86" s="151"/>
      <c r="BB86" s="151"/>
      <c r="BC86" s="151"/>
      <c r="BD86" s="151"/>
      <c r="BE86" s="151"/>
    </row>
    <row r="87" spans="2:57" x14ac:dyDescent="0.25">
      <c r="B87" s="147">
        <v>36831</v>
      </c>
      <c r="C87" s="147">
        <v>36951</v>
      </c>
      <c r="E87" s="148">
        <v>-0.34</v>
      </c>
      <c r="F87" s="97" t="s">
        <v>252</v>
      </c>
      <c r="G87" s="97" t="s">
        <v>242</v>
      </c>
      <c r="H87" s="99">
        <f t="shared" si="30"/>
        <v>0</v>
      </c>
      <c r="I87" s="97">
        <f t="shared" si="34"/>
        <v>-0.23</v>
      </c>
      <c r="K87" s="97" t="str">
        <f t="shared" si="31"/>
        <v>west</v>
      </c>
      <c r="L87" s="151">
        <f t="shared" ref="L87:AA109" si="37">IF($B87&lt;=L$2,IF($C87&gt;=L$2,$D87,0),0)</f>
        <v>0</v>
      </c>
      <c r="M87" s="151">
        <f t="shared" si="37"/>
        <v>0</v>
      </c>
      <c r="N87" s="151">
        <f t="shared" si="37"/>
        <v>0</v>
      </c>
      <c r="O87" s="151">
        <f t="shared" si="37"/>
        <v>0</v>
      </c>
      <c r="P87" s="151">
        <f t="shared" si="37"/>
        <v>0</v>
      </c>
      <c r="Q87" s="151">
        <f t="shared" si="37"/>
        <v>0</v>
      </c>
      <c r="R87" s="151">
        <f t="shared" si="37"/>
        <v>0</v>
      </c>
      <c r="S87" s="151">
        <f t="shared" si="37"/>
        <v>0</v>
      </c>
      <c r="T87" s="151">
        <f t="shared" si="37"/>
        <v>0</v>
      </c>
      <c r="U87" s="151">
        <f t="shared" si="37"/>
        <v>0</v>
      </c>
      <c r="V87" s="151">
        <f t="shared" si="37"/>
        <v>0</v>
      </c>
      <c r="W87" s="151">
        <f t="shared" si="37"/>
        <v>0</v>
      </c>
      <c r="X87" s="151">
        <f t="shared" si="37"/>
        <v>0</v>
      </c>
      <c r="Y87" s="151">
        <f t="shared" si="37"/>
        <v>0</v>
      </c>
      <c r="Z87" s="151">
        <f t="shared" si="37"/>
        <v>0</v>
      </c>
      <c r="AA87" s="151">
        <f t="shared" si="37"/>
        <v>0</v>
      </c>
      <c r="AB87" s="151">
        <f t="shared" si="33"/>
        <v>0</v>
      </c>
      <c r="AC87" s="151">
        <f t="shared" si="33"/>
        <v>0</v>
      </c>
      <c r="AD87" s="151">
        <f t="shared" si="33"/>
        <v>0</v>
      </c>
      <c r="AE87" s="151">
        <f t="shared" si="33"/>
        <v>0</v>
      </c>
      <c r="AF87" s="151">
        <f t="shared" si="33"/>
        <v>0</v>
      </c>
      <c r="AG87" s="151">
        <f t="shared" si="33"/>
        <v>0</v>
      </c>
      <c r="AH87" s="151">
        <f t="shared" si="33"/>
        <v>0</v>
      </c>
      <c r="AI87" s="151">
        <f t="shared" si="33"/>
        <v>0</v>
      </c>
      <c r="AJ87" s="151">
        <f t="shared" si="33"/>
        <v>0</v>
      </c>
      <c r="AK87" s="151">
        <f t="shared" si="33"/>
        <v>0</v>
      </c>
      <c r="AL87" s="151">
        <f t="shared" si="33"/>
        <v>0</v>
      </c>
      <c r="AM87" s="151">
        <f t="shared" si="33"/>
        <v>0</v>
      </c>
      <c r="AN87" s="151">
        <f t="shared" si="33"/>
        <v>0</v>
      </c>
      <c r="AO87" s="151">
        <f t="shared" si="33"/>
        <v>0</v>
      </c>
      <c r="AP87" s="151">
        <f t="shared" si="33"/>
        <v>0</v>
      </c>
      <c r="AQ87" s="151"/>
      <c r="AR87" s="151"/>
      <c r="AS87" s="151"/>
      <c r="AT87" s="151"/>
      <c r="AU87" s="151"/>
      <c r="AV87" s="151"/>
      <c r="AW87" s="151"/>
      <c r="AX87" s="151"/>
      <c r="AY87" s="151"/>
      <c r="AZ87" s="151"/>
      <c r="BA87" s="151"/>
      <c r="BB87" s="151"/>
      <c r="BC87" s="151"/>
      <c r="BD87" s="151"/>
      <c r="BE87" s="151"/>
    </row>
    <row r="88" spans="2:57" x14ac:dyDescent="0.25">
      <c r="B88" s="147">
        <v>36678</v>
      </c>
      <c r="C88" s="147">
        <v>36707</v>
      </c>
      <c r="E88" s="148">
        <v>0.25750000000000001</v>
      </c>
      <c r="F88" s="97" t="s">
        <v>241</v>
      </c>
      <c r="G88" s="97" t="s">
        <v>242</v>
      </c>
      <c r="H88" s="99">
        <f t="shared" si="30"/>
        <v>0</v>
      </c>
      <c r="I88" s="97">
        <f t="shared" si="34"/>
        <v>-0.23</v>
      </c>
      <c r="K88" s="97" t="str">
        <f t="shared" si="31"/>
        <v>west</v>
      </c>
      <c r="L88" s="151">
        <f t="shared" si="37"/>
        <v>0</v>
      </c>
      <c r="M88" s="151">
        <f t="shared" si="37"/>
        <v>0</v>
      </c>
      <c r="N88" s="151">
        <f t="shared" si="37"/>
        <v>0</v>
      </c>
      <c r="O88" s="151">
        <f t="shared" si="37"/>
        <v>0</v>
      </c>
      <c r="P88" s="151">
        <f t="shared" si="37"/>
        <v>0</v>
      </c>
      <c r="Q88" s="151">
        <f t="shared" si="37"/>
        <v>0</v>
      </c>
      <c r="R88" s="151">
        <f t="shared" si="37"/>
        <v>0</v>
      </c>
      <c r="S88" s="151">
        <f t="shared" si="37"/>
        <v>0</v>
      </c>
      <c r="T88" s="151">
        <f t="shared" si="37"/>
        <v>0</v>
      </c>
      <c r="U88" s="151">
        <f t="shared" si="37"/>
        <v>0</v>
      </c>
      <c r="V88" s="151">
        <f t="shared" si="37"/>
        <v>0</v>
      </c>
      <c r="W88" s="151">
        <f t="shared" si="37"/>
        <v>0</v>
      </c>
      <c r="X88" s="151">
        <f t="shared" si="37"/>
        <v>0</v>
      </c>
      <c r="Y88" s="151">
        <f t="shared" si="37"/>
        <v>0</v>
      </c>
      <c r="Z88" s="151">
        <f t="shared" si="37"/>
        <v>0</v>
      </c>
      <c r="AA88" s="151">
        <f t="shared" si="36"/>
        <v>0</v>
      </c>
      <c r="AB88" s="151">
        <f t="shared" si="33"/>
        <v>0</v>
      </c>
      <c r="AC88" s="151">
        <f t="shared" si="33"/>
        <v>0</v>
      </c>
      <c r="AD88" s="151">
        <f t="shared" si="33"/>
        <v>0</v>
      </c>
      <c r="AE88" s="151">
        <f t="shared" si="33"/>
        <v>0</v>
      </c>
      <c r="AF88" s="151">
        <f t="shared" si="33"/>
        <v>0</v>
      </c>
      <c r="AG88" s="151">
        <f t="shared" si="33"/>
        <v>0</v>
      </c>
      <c r="AH88" s="151">
        <f t="shared" si="33"/>
        <v>0</v>
      </c>
      <c r="AI88" s="151">
        <f t="shared" si="33"/>
        <v>0</v>
      </c>
      <c r="AJ88" s="151">
        <f t="shared" si="33"/>
        <v>0</v>
      </c>
      <c r="AK88" s="151">
        <f t="shared" si="33"/>
        <v>0</v>
      </c>
      <c r="AL88" s="151">
        <f t="shared" si="33"/>
        <v>0</v>
      </c>
      <c r="AM88" s="151">
        <f t="shared" si="33"/>
        <v>0</v>
      </c>
      <c r="AN88" s="151">
        <f t="shared" si="33"/>
        <v>0</v>
      </c>
      <c r="AO88" s="151">
        <f t="shared" si="33"/>
        <v>0</v>
      </c>
      <c r="AP88" s="151">
        <f t="shared" si="33"/>
        <v>0</v>
      </c>
      <c r="AQ88" s="151"/>
      <c r="AR88" s="151"/>
      <c r="AS88" s="151"/>
      <c r="AT88" s="151"/>
      <c r="AU88" s="151"/>
      <c r="AV88" s="151"/>
      <c r="AW88" s="151"/>
      <c r="AX88" s="151"/>
      <c r="AY88" s="151"/>
      <c r="AZ88" s="151"/>
      <c r="BA88" s="151"/>
      <c r="BB88" s="151"/>
      <c r="BC88" s="151"/>
      <c r="BD88" s="151"/>
      <c r="BE88" s="151"/>
    </row>
    <row r="89" spans="2:57" x14ac:dyDescent="0.25">
      <c r="B89" s="147">
        <v>36678</v>
      </c>
      <c r="C89" s="147">
        <v>36707</v>
      </c>
      <c r="E89" s="148">
        <v>0.25</v>
      </c>
      <c r="F89" s="97" t="s">
        <v>241</v>
      </c>
      <c r="G89" s="97" t="s">
        <v>242</v>
      </c>
      <c r="H89" s="99">
        <f t="shared" si="30"/>
        <v>0</v>
      </c>
      <c r="I89" s="97">
        <f t="shared" si="34"/>
        <v>-0.23</v>
      </c>
      <c r="K89" s="97" t="str">
        <f t="shared" si="31"/>
        <v>west</v>
      </c>
      <c r="L89" s="151">
        <f t="shared" si="37"/>
        <v>0</v>
      </c>
      <c r="M89" s="151">
        <f t="shared" si="37"/>
        <v>0</v>
      </c>
      <c r="N89" s="151">
        <f t="shared" si="37"/>
        <v>0</v>
      </c>
      <c r="O89" s="151">
        <f t="shared" si="37"/>
        <v>0</v>
      </c>
      <c r="P89" s="151">
        <f t="shared" si="37"/>
        <v>0</v>
      </c>
      <c r="Q89" s="151">
        <f t="shared" si="37"/>
        <v>0</v>
      </c>
      <c r="R89" s="151">
        <f t="shared" si="37"/>
        <v>0</v>
      </c>
      <c r="S89" s="151">
        <f t="shared" si="37"/>
        <v>0</v>
      </c>
      <c r="T89" s="151">
        <f t="shared" si="37"/>
        <v>0</v>
      </c>
      <c r="U89" s="151">
        <f t="shared" si="37"/>
        <v>0</v>
      </c>
      <c r="V89" s="151">
        <f t="shared" si="37"/>
        <v>0</v>
      </c>
      <c r="W89" s="151">
        <f t="shared" si="37"/>
        <v>0</v>
      </c>
      <c r="X89" s="151">
        <f t="shared" si="37"/>
        <v>0</v>
      </c>
      <c r="Y89" s="151">
        <f t="shared" si="37"/>
        <v>0</v>
      </c>
      <c r="Z89" s="151">
        <f t="shared" si="37"/>
        <v>0</v>
      </c>
      <c r="AA89" s="151">
        <f t="shared" si="36"/>
        <v>0</v>
      </c>
      <c r="AB89" s="151">
        <f t="shared" si="33"/>
        <v>0</v>
      </c>
      <c r="AC89" s="151">
        <f t="shared" si="33"/>
        <v>0</v>
      </c>
      <c r="AD89" s="151">
        <f t="shared" si="33"/>
        <v>0</v>
      </c>
      <c r="AE89" s="151">
        <f t="shared" si="33"/>
        <v>0</v>
      </c>
      <c r="AF89" s="151">
        <f t="shared" si="33"/>
        <v>0</v>
      </c>
      <c r="AG89" s="151">
        <f t="shared" si="33"/>
        <v>0</v>
      </c>
      <c r="AH89" s="151">
        <f t="shared" si="33"/>
        <v>0</v>
      </c>
      <c r="AI89" s="151">
        <f t="shared" si="33"/>
        <v>0</v>
      </c>
      <c r="AJ89" s="151">
        <f t="shared" si="33"/>
        <v>0</v>
      </c>
      <c r="AK89" s="151">
        <f t="shared" si="33"/>
        <v>0</v>
      </c>
      <c r="AL89" s="151">
        <f t="shared" si="33"/>
        <v>0</v>
      </c>
      <c r="AM89" s="151">
        <f t="shared" si="33"/>
        <v>0</v>
      </c>
      <c r="AN89" s="151">
        <f t="shared" si="33"/>
        <v>0</v>
      </c>
      <c r="AO89" s="151">
        <f t="shared" si="33"/>
        <v>0</v>
      </c>
      <c r="AP89" s="151">
        <f t="shared" si="33"/>
        <v>0</v>
      </c>
      <c r="AQ89" s="151"/>
      <c r="AR89" s="151"/>
      <c r="AS89" s="151"/>
      <c r="AT89" s="151"/>
      <c r="AU89" s="151"/>
      <c r="AV89" s="151"/>
      <c r="AW89" s="151"/>
      <c r="AX89" s="151"/>
      <c r="AY89" s="151"/>
      <c r="AZ89" s="151"/>
      <c r="BA89" s="151"/>
      <c r="BB89" s="151"/>
      <c r="BC89" s="151"/>
      <c r="BD89" s="151"/>
      <c r="BE89" s="151"/>
    </row>
    <row r="90" spans="2:57" x14ac:dyDescent="0.25">
      <c r="B90" s="147">
        <v>36678</v>
      </c>
      <c r="C90" s="147">
        <v>36707</v>
      </c>
      <c r="E90" s="148">
        <v>0.24</v>
      </c>
      <c r="F90" s="97" t="s">
        <v>241</v>
      </c>
      <c r="G90" s="97" t="s">
        <v>242</v>
      </c>
      <c r="H90" s="99">
        <f t="shared" ref="H90:H100" si="38">((I90-E90)*SUM(L90:AZ90)*10000)</f>
        <v>0</v>
      </c>
      <c r="I90" s="97">
        <f t="shared" si="34"/>
        <v>-0.23</v>
      </c>
      <c r="K90" s="97" t="str">
        <f t="shared" ref="K90:K100" si="39">IF(I90=1,0,G90)</f>
        <v>west</v>
      </c>
      <c r="L90" s="151">
        <f t="shared" si="37"/>
        <v>0</v>
      </c>
      <c r="M90" s="151">
        <f t="shared" si="37"/>
        <v>0</v>
      </c>
      <c r="N90" s="151">
        <f t="shared" si="37"/>
        <v>0</v>
      </c>
      <c r="O90" s="151">
        <f t="shared" si="37"/>
        <v>0</v>
      </c>
      <c r="P90" s="151">
        <f t="shared" si="37"/>
        <v>0</v>
      </c>
      <c r="Q90" s="151">
        <f t="shared" si="37"/>
        <v>0</v>
      </c>
      <c r="R90" s="151">
        <f t="shared" si="37"/>
        <v>0</v>
      </c>
      <c r="S90" s="151">
        <f t="shared" si="37"/>
        <v>0</v>
      </c>
      <c r="T90" s="151">
        <f t="shared" si="37"/>
        <v>0</v>
      </c>
      <c r="U90" s="151">
        <f t="shared" si="37"/>
        <v>0</v>
      </c>
      <c r="V90" s="151">
        <f t="shared" si="37"/>
        <v>0</v>
      </c>
      <c r="W90" s="151">
        <f t="shared" si="37"/>
        <v>0</v>
      </c>
      <c r="X90" s="151">
        <f t="shared" si="37"/>
        <v>0</v>
      </c>
      <c r="Y90" s="151">
        <f t="shared" si="37"/>
        <v>0</v>
      </c>
      <c r="Z90" s="151">
        <f t="shared" si="37"/>
        <v>0</v>
      </c>
      <c r="AA90" s="151">
        <f t="shared" si="36"/>
        <v>0</v>
      </c>
      <c r="AB90" s="151">
        <f t="shared" si="36"/>
        <v>0</v>
      </c>
      <c r="AC90" s="151">
        <f t="shared" si="36"/>
        <v>0</v>
      </c>
      <c r="AD90" s="151">
        <f t="shared" si="36"/>
        <v>0</v>
      </c>
      <c r="AE90" s="151">
        <f t="shared" si="36"/>
        <v>0</v>
      </c>
      <c r="AF90" s="151">
        <f t="shared" si="36"/>
        <v>0</v>
      </c>
      <c r="AG90" s="151">
        <f t="shared" si="36"/>
        <v>0</v>
      </c>
      <c r="AH90" s="151">
        <f t="shared" si="36"/>
        <v>0</v>
      </c>
      <c r="AI90" s="151">
        <f t="shared" si="36"/>
        <v>0</v>
      </c>
      <c r="AJ90" s="151">
        <f t="shared" si="36"/>
        <v>0</v>
      </c>
      <c r="AK90" s="151">
        <f t="shared" si="36"/>
        <v>0</v>
      </c>
      <c r="AL90" s="151">
        <f t="shared" si="36"/>
        <v>0</v>
      </c>
      <c r="AM90" s="151">
        <f t="shared" si="36"/>
        <v>0</v>
      </c>
      <c r="AN90" s="151">
        <f t="shared" si="36"/>
        <v>0</v>
      </c>
      <c r="AO90" s="151">
        <f t="shared" si="36"/>
        <v>0</v>
      </c>
      <c r="AP90" s="151">
        <f t="shared" si="36"/>
        <v>0</v>
      </c>
      <c r="AQ90" s="151"/>
      <c r="AR90" s="151"/>
      <c r="AS90" s="151"/>
      <c r="AT90" s="151"/>
      <c r="AU90" s="151"/>
      <c r="AV90" s="151"/>
      <c r="AW90" s="151"/>
      <c r="AX90" s="151"/>
      <c r="AY90" s="151"/>
      <c r="AZ90" s="151"/>
      <c r="BA90" s="151"/>
      <c r="BB90" s="151"/>
      <c r="BC90" s="151"/>
      <c r="BD90" s="151"/>
      <c r="BE90" s="151"/>
    </row>
    <row r="91" spans="2:57" x14ac:dyDescent="0.25">
      <c r="B91" s="147">
        <v>36678</v>
      </c>
      <c r="C91" s="147">
        <v>36707</v>
      </c>
      <c r="E91" s="148">
        <v>0.27500000000000002</v>
      </c>
      <c r="F91" s="97" t="s">
        <v>241</v>
      </c>
      <c r="G91" s="97" t="s">
        <v>242</v>
      </c>
      <c r="H91" s="99">
        <f t="shared" si="38"/>
        <v>0</v>
      </c>
      <c r="I91" s="97">
        <v>0.31</v>
      </c>
      <c r="K91" s="97" t="str">
        <f t="shared" si="39"/>
        <v>west</v>
      </c>
      <c r="L91" s="151">
        <f t="shared" ref="L91:AA95" si="40">IF($B91&lt;=L$2,IF($C91&gt;=L$2,$D91,0),0)</f>
        <v>0</v>
      </c>
      <c r="M91" s="151">
        <f t="shared" si="40"/>
        <v>0</v>
      </c>
      <c r="N91" s="151">
        <f t="shared" si="40"/>
        <v>0</v>
      </c>
      <c r="O91" s="151">
        <f t="shared" si="40"/>
        <v>0</v>
      </c>
      <c r="P91" s="151">
        <f t="shared" si="40"/>
        <v>0</v>
      </c>
      <c r="Q91" s="151">
        <f t="shared" si="40"/>
        <v>0</v>
      </c>
      <c r="R91" s="151">
        <f t="shared" si="40"/>
        <v>0</v>
      </c>
      <c r="S91" s="151">
        <f t="shared" si="40"/>
        <v>0</v>
      </c>
      <c r="T91" s="151">
        <f t="shared" si="40"/>
        <v>0</v>
      </c>
      <c r="U91" s="151">
        <f t="shared" si="40"/>
        <v>0</v>
      </c>
      <c r="V91" s="151">
        <f t="shared" si="40"/>
        <v>0</v>
      </c>
      <c r="W91" s="151">
        <f t="shared" si="40"/>
        <v>0</v>
      </c>
      <c r="X91" s="151">
        <f t="shared" si="40"/>
        <v>0</v>
      </c>
      <c r="Y91" s="151">
        <f t="shared" si="40"/>
        <v>0</v>
      </c>
      <c r="Z91" s="151">
        <f t="shared" si="40"/>
        <v>0</v>
      </c>
      <c r="AA91" s="151">
        <f t="shared" si="36"/>
        <v>0</v>
      </c>
      <c r="AB91" s="151">
        <f t="shared" si="36"/>
        <v>0</v>
      </c>
      <c r="AC91" s="151">
        <f t="shared" si="36"/>
        <v>0</v>
      </c>
      <c r="AD91" s="151">
        <f t="shared" si="36"/>
        <v>0</v>
      </c>
      <c r="AE91" s="151">
        <f t="shared" si="36"/>
        <v>0</v>
      </c>
      <c r="AF91" s="151">
        <f t="shared" si="36"/>
        <v>0</v>
      </c>
      <c r="AG91" s="151">
        <f t="shared" si="36"/>
        <v>0</v>
      </c>
      <c r="AH91" s="151">
        <f t="shared" si="36"/>
        <v>0</v>
      </c>
      <c r="AI91" s="151">
        <f t="shared" si="36"/>
        <v>0</v>
      </c>
      <c r="AJ91" s="151">
        <f t="shared" si="36"/>
        <v>0</v>
      </c>
      <c r="AK91" s="151">
        <f t="shared" si="36"/>
        <v>0</v>
      </c>
      <c r="AL91" s="151">
        <f t="shared" si="36"/>
        <v>0</v>
      </c>
      <c r="AM91" s="151">
        <f t="shared" si="36"/>
        <v>0</v>
      </c>
      <c r="AN91" s="151">
        <f t="shared" si="36"/>
        <v>0</v>
      </c>
      <c r="AO91" s="151">
        <f t="shared" si="36"/>
        <v>0</v>
      </c>
      <c r="AP91" s="151">
        <f t="shared" si="36"/>
        <v>0</v>
      </c>
      <c r="AQ91" s="151"/>
      <c r="AR91" s="151"/>
      <c r="AS91" s="151"/>
      <c r="AT91" s="151"/>
      <c r="AU91" s="151"/>
      <c r="AV91" s="151"/>
      <c r="AW91" s="151"/>
      <c r="AX91" s="151"/>
      <c r="AY91" s="151"/>
      <c r="AZ91" s="151"/>
      <c r="BA91" s="151"/>
      <c r="BB91" s="151"/>
      <c r="BC91" s="151"/>
      <c r="BD91" s="151"/>
      <c r="BE91" s="151"/>
    </row>
    <row r="92" spans="2:57" x14ac:dyDescent="0.25">
      <c r="B92" s="147">
        <v>36678</v>
      </c>
      <c r="C92" s="147">
        <v>36707</v>
      </c>
      <c r="E92" s="148">
        <v>0.28499999999999998</v>
      </c>
      <c r="F92" s="97" t="s">
        <v>241</v>
      </c>
      <c r="G92" s="97" t="s">
        <v>242</v>
      </c>
      <c r="H92" s="99">
        <f t="shared" si="38"/>
        <v>0</v>
      </c>
      <c r="I92" s="97">
        <v>0.31</v>
      </c>
      <c r="K92" s="97" t="str">
        <f t="shared" si="39"/>
        <v>west</v>
      </c>
      <c r="L92" s="151">
        <f t="shared" si="40"/>
        <v>0</v>
      </c>
      <c r="M92" s="151">
        <f t="shared" si="40"/>
        <v>0</v>
      </c>
      <c r="N92" s="151">
        <f t="shared" si="40"/>
        <v>0</v>
      </c>
      <c r="O92" s="151">
        <f t="shared" si="40"/>
        <v>0</v>
      </c>
      <c r="P92" s="151">
        <f t="shared" si="40"/>
        <v>0</v>
      </c>
      <c r="Q92" s="151">
        <f t="shared" si="40"/>
        <v>0</v>
      </c>
      <c r="R92" s="151">
        <f t="shared" si="40"/>
        <v>0</v>
      </c>
      <c r="S92" s="151">
        <f t="shared" si="40"/>
        <v>0</v>
      </c>
      <c r="T92" s="151">
        <f t="shared" si="40"/>
        <v>0</v>
      </c>
      <c r="U92" s="151">
        <f t="shared" si="40"/>
        <v>0</v>
      </c>
      <c r="V92" s="151">
        <f t="shared" si="40"/>
        <v>0</v>
      </c>
      <c r="W92" s="151">
        <f t="shared" si="40"/>
        <v>0</v>
      </c>
      <c r="X92" s="151">
        <f t="shared" si="40"/>
        <v>0</v>
      </c>
      <c r="Y92" s="151">
        <f t="shared" si="40"/>
        <v>0</v>
      </c>
      <c r="Z92" s="151">
        <f t="shared" si="40"/>
        <v>0</v>
      </c>
      <c r="AA92" s="151">
        <f t="shared" si="40"/>
        <v>0</v>
      </c>
      <c r="AB92" s="151">
        <f t="shared" si="36"/>
        <v>0</v>
      </c>
      <c r="AC92" s="151">
        <f t="shared" si="36"/>
        <v>0</v>
      </c>
      <c r="AD92" s="151">
        <f t="shared" si="36"/>
        <v>0</v>
      </c>
      <c r="AE92" s="151">
        <f t="shared" si="36"/>
        <v>0</v>
      </c>
      <c r="AF92" s="151">
        <f t="shared" si="36"/>
        <v>0</v>
      </c>
      <c r="AG92" s="151">
        <f t="shared" si="36"/>
        <v>0</v>
      </c>
      <c r="AH92" s="151">
        <f t="shared" si="36"/>
        <v>0</v>
      </c>
      <c r="AI92" s="151">
        <f t="shared" si="36"/>
        <v>0</v>
      </c>
      <c r="AJ92" s="151">
        <f t="shared" si="36"/>
        <v>0</v>
      </c>
      <c r="AK92" s="151">
        <f t="shared" si="36"/>
        <v>0</v>
      </c>
      <c r="AL92" s="151">
        <f t="shared" si="36"/>
        <v>0</v>
      </c>
      <c r="AM92" s="151">
        <f t="shared" si="36"/>
        <v>0</v>
      </c>
      <c r="AN92" s="151">
        <f t="shared" si="36"/>
        <v>0</v>
      </c>
      <c r="AO92" s="151">
        <f t="shared" si="36"/>
        <v>0</v>
      </c>
      <c r="AP92" s="151">
        <f t="shared" si="36"/>
        <v>0</v>
      </c>
      <c r="AQ92" s="151"/>
      <c r="AR92" s="151"/>
      <c r="AS92" s="151"/>
      <c r="AT92" s="151"/>
      <c r="AU92" s="151"/>
      <c r="AV92" s="151"/>
      <c r="AW92" s="151"/>
      <c r="AX92" s="151"/>
      <c r="AY92" s="151"/>
      <c r="AZ92" s="151"/>
      <c r="BA92" s="151"/>
      <c r="BB92" s="151"/>
      <c r="BC92" s="151"/>
      <c r="BD92" s="151"/>
      <c r="BE92" s="151"/>
    </row>
    <row r="93" spans="2:57" x14ac:dyDescent="0.25">
      <c r="B93" s="147">
        <v>36678</v>
      </c>
      <c r="C93" s="147">
        <v>36707</v>
      </c>
      <c r="E93" s="148">
        <v>0.28999999999999998</v>
      </c>
      <c r="F93" s="97" t="s">
        <v>241</v>
      </c>
      <c r="G93" s="97" t="s">
        <v>242</v>
      </c>
      <c r="H93" s="99">
        <f t="shared" si="38"/>
        <v>0</v>
      </c>
      <c r="I93" s="97">
        <v>0.31</v>
      </c>
      <c r="K93" s="97" t="str">
        <f t="shared" si="39"/>
        <v>west</v>
      </c>
      <c r="L93" s="151">
        <f t="shared" si="40"/>
        <v>0</v>
      </c>
      <c r="M93" s="151">
        <f t="shared" si="40"/>
        <v>0</v>
      </c>
      <c r="N93" s="151">
        <f t="shared" si="40"/>
        <v>0</v>
      </c>
      <c r="O93" s="151">
        <f t="shared" si="40"/>
        <v>0</v>
      </c>
      <c r="P93" s="151">
        <f t="shared" si="40"/>
        <v>0</v>
      </c>
      <c r="Q93" s="151">
        <f t="shared" si="40"/>
        <v>0</v>
      </c>
      <c r="R93" s="151">
        <f t="shared" si="40"/>
        <v>0</v>
      </c>
      <c r="S93" s="151">
        <f t="shared" si="40"/>
        <v>0</v>
      </c>
      <c r="T93" s="151">
        <f t="shared" si="40"/>
        <v>0</v>
      </c>
      <c r="U93" s="151">
        <f t="shared" si="40"/>
        <v>0</v>
      </c>
      <c r="V93" s="151">
        <f t="shared" si="40"/>
        <v>0</v>
      </c>
      <c r="W93" s="151">
        <f t="shared" si="40"/>
        <v>0</v>
      </c>
      <c r="X93" s="151">
        <f t="shared" si="40"/>
        <v>0</v>
      </c>
      <c r="Y93" s="151">
        <f t="shared" si="40"/>
        <v>0</v>
      </c>
      <c r="Z93" s="151">
        <f t="shared" si="40"/>
        <v>0</v>
      </c>
      <c r="AA93" s="151">
        <f t="shared" si="36"/>
        <v>0</v>
      </c>
      <c r="AB93" s="151">
        <f t="shared" si="36"/>
        <v>0</v>
      </c>
      <c r="AC93" s="151">
        <f t="shared" si="36"/>
        <v>0</v>
      </c>
      <c r="AD93" s="151">
        <f t="shared" si="36"/>
        <v>0</v>
      </c>
      <c r="AE93" s="151">
        <f t="shared" si="36"/>
        <v>0</v>
      </c>
      <c r="AF93" s="151">
        <f t="shared" si="36"/>
        <v>0</v>
      </c>
      <c r="AG93" s="151">
        <f t="shared" si="36"/>
        <v>0</v>
      </c>
      <c r="AH93" s="151">
        <f t="shared" si="36"/>
        <v>0</v>
      </c>
      <c r="AI93" s="151">
        <f t="shared" ref="AI93:AP95" si="41">IF($B93&lt;=AI$2,IF($C93&gt;=AI$2,$D93,0),0)</f>
        <v>0</v>
      </c>
      <c r="AJ93" s="151">
        <f t="shared" si="41"/>
        <v>0</v>
      </c>
      <c r="AK93" s="151">
        <f t="shared" si="41"/>
        <v>0</v>
      </c>
      <c r="AL93" s="151">
        <f t="shared" si="41"/>
        <v>0</v>
      </c>
      <c r="AM93" s="151">
        <f t="shared" si="41"/>
        <v>0</v>
      </c>
      <c r="AN93" s="151">
        <f t="shared" si="41"/>
        <v>0</v>
      </c>
      <c r="AO93" s="151">
        <f t="shared" si="41"/>
        <v>0</v>
      </c>
      <c r="AP93" s="151">
        <f t="shared" si="41"/>
        <v>0</v>
      </c>
      <c r="AQ93" s="151"/>
      <c r="AR93" s="151"/>
      <c r="AS93" s="151"/>
      <c r="AT93" s="151"/>
      <c r="AU93" s="151"/>
      <c r="AV93" s="151"/>
      <c r="AW93" s="151"/>
      <c r="AX93" s="151"/>
      <c r="AY93" s="151"/>
      <c r="AZ93" s="151"/>
      <c r="BA93" s="151"/>
      <c r="BB93" s="151"/>
      <c r="BC93" s="151"/>
      <c r="BD93" s="151"/>
      <c r="BE93" s="151"/>
    </row>
    <row r="94" spans="2:57" x14ac:dyDescent="0.25">
      <c r="B94" s="147">
        <v>36678</v>
      </c>
      <c r="C94" s="147">
        <v>36707</v>
      </c>
      <c r="E94" s="148">
        <v>0.3</v>
      </c>
      <c r="F94" s="97" t="s">
        <v>241</v>
      </c>
      <c r="G94" s="97" t="s">
        <v>242</v>
      </c>
      <c r="H94" s="99">
        <f t="shared" si="38"/>
        <v>0</v>
      </c>
      <c r="I94" s="97">
        <v>0.31</v>
      </c>
      <c r="K94" s="97" t="str">
        <f t="shared" si="39"/>
        <v>west</v>
      </c>
      <c r="L94" s="151">
        <f t="shared" si="40"/>
        <v>0</v>
      </c>
      <c r="M94" s="151">
        <f t="shared" si="40"/>
        <v>0</v>
      </c>
      <c r="N94" s="151">
        <f t="shared" si="40"/>
        <v>0</v>
      </c>
      <c r="O94" s="151">
        <f t="shared" si="40"/>
        <v>0</v>
      </c>
      <c r="P94" s="151">
        <f t="shared" si="40"/>
        <v>0</v>
      </c>
      <c r="Q94" s="151">
        <f t="shared" si="40"/>
        <v>0</v>
      </c>
      <c r="R94" s="151">
        <f t="shared" si="40"/>
        <v>0</v>
      </c>
      <c r="S94" s="151">
        <f t="shared" si="40"/>
        <v>0</v>
      </c>
      <c r="T94" s="151">
        <f t="shared" si="40"/>
        <v>0</v>
      </c>
      <c r="U94" s="151">
        <f t="shared" si="40"/>
        <v>0</v>
      </c>
      <c r="V94" s="151">
        <f t="shared" si="40"/>
        <v>0</v>
      </c>
      <c r="W94" s="151">
        <f t="shared" si="40"/>
        <v>0</v>
      </c>
      <c r="X94" s="151">
        <f t="shared" si="40"/>
        <v>0</v>
      </c>
      <c r="Y94" s="151">
        <f t="shared" si="40"/>
        <v>0</v>
      </c>
      <c r="Z94" s="151">
        <f t="shared" si="40"/>
        <v>0</v>
      </c>
      <c r="AA94" s="151">
        <f t="shared" si="40"/>
        <v>0</v>
      </c>
      <c r="AB94" s="151">
        <f t="shared" ref="AB94:AH95" si="42">IF($B94&lt;=AB$2,IF($C94&gt;=AB$2,$D94,0),0)</f>
        <v>0</v>
      </c>
      <c r="AC94" s="151">
        <f t="shared" si="42"/>
        <v>0</v>
      </c>
      <c r="AD94" s="151">
        <f t="shared" si="42"/>
        <v>0</v>
      </c>
      <c r="AE94" s="151">
        <f t="shared" si="42"/>
        <v>0</v>
      </c>
      <c r="AF94" s="151">
        <f t="shared" si="42"/>
        <v>0</v>
      </c>
      <c r="AG94" s="151">
        <f t="shared" si="42"/>
        <v>0</v>
      </c>
      <c r="AH94" s="151">
        <f t="shared" si="42"/>
        <v>0</v>
      </c>
      <c r="AI94" s="151">
        <f t="shared" si="41"/>
        <v>0</v>
      </c>
      <c r="AJ94" s="151">
        <f t="shared" si="41"/>
        <v>0</v>
      </c>
      <c r="AK94" s="151">
        <f t="shared" si="41"/>
        <v>0</v>
      </c>
      <c r="AL94" s="151">
        <f t="shared" si="41"/>
        <v>0</v>
      </c>
      <c r="AM94" s="151">
        <f t="shared" si="41"/>
        <v>0</v>
      </c>
      <c r="AN94" s="151">
        <f t="shared" si="41"/>
        <v>0</v>
      </c>
      <c r="AO94" s="151">
        <f t="shared" si="41"/>
        <v>0</v>
      </c>
      <c r="AP94" s="151">
        <f t="shared" si="41"/>
        <v>0</v>
      </c>
      <c r="AQ94" s="151"/>
      <c r="AR94" s="151"/>
      <c r="AS94" s="151"/>
      <c r="AT94" s="151"/>
      <c r="AU94" s="151"/>
      <c r="AV94" s="151"/>
      <c r="AW94" s="151"/>
      <c r="AX94" s="151"/>
      <c r="AY94" s="151"/>
      <c r="AZ94" s="151"/>
      <c r="BA94" s="151"/>
      <c r="BB94" s="151"/>
      <c r="BC94" s="151"/>
      <c r="BD94" s="151"/>
      <c r="BE94" s="151"/>
    </row>
    <row r="95" spans="2:57" x14ac:dyDescent="0.25">
      <c r="B95" s="147">
        <v>36678</v>
      </c>
      <c r="C95" s="147">
        <v>36707</v>
      </c>
      <c r="E95" s="148">
        <v>0.315</v>
      </c>
      <c r="F95" s="97" t="s">
        <v>241</v>
      </c>
      <c r="G95" s="97" t="s">
        <v>242</v>
      </c>
      <c r="H95" s="99">
        <f t="shared" si="38"/>
        <v>0</v>
      </c>
      <c r="I95" s="97">
        <v>0.31</v>
      </c>
      <c r="K95" s="97" t="str">
        <f t="shared" si="39"/>
        <v>west</v>
      </c>
      <c r="L95" s="151">
        <f t="shared" si="40"/>
        <v>0</v>
      </c>
      <c r="M95" s="151">
        <f t="shared" si="40"/>
        <v>0</v>
      </c>
      <c r="N95" s="151">
        <f t="shared" si="40"/>
        <v>0</v>
      </c>
      <c r="O95" s="151">
        <f t="shared" si="40"/>
        <v>0</v>
      </c>
      <c r="P95" s="151">
        <f t="shared" si="40"/>
        <v>0</v>
      </c>
      <c r="Q95" s="151">
        <f t="shared" si="40"/>
        <v>0</v>
      </c>
      <c r="R95" s="151">
        <f t="shared" si="40"/>
        <v>0</v>
      </c>
      <c r="S95" s="151">
        <f t="shared" si="40"/>
        <v>0</v>
      </c>
      <c r="T95" s="151">
        <f t="shared" si="40"/>
        <v>0</v>
      </c>
      <c r="U95" s="151">
        <f t="shared" si="40"/>
        <v>0</v>
      </c>
      <c r="V95" s="151">
        <f t="shared" si="40"/>
        <v>0</v>
      </c>
      <c r="W95" s="151">
        <f t="shared" si="40"/>
        <v>0</v>
      </c>
      <c r="X95" s="151">
        <f t="shared" si="40"/>
        <v>0</v>
      </c>
      <c r="Y95" s="151">
        <f t="shared" si="40"/>
        <v>0</v>
      </c>
      <c r="Z95" s="151">
        <f t="shared" si="40"/>
        <v>0</v>
      </c>
      <c r="AA95" s="151">
        <f t="shared" si="40"/>
        <v>0</v>
      </c>
      <c r="AB95" s="151">
        <f t="shared" si="42"/>
        <v>0</v>
      </c>
      <c r="AC95" s="151">
        <f t="shared" si="42"/>
        <v>0</v>
      </c>
      <c r="AD95" s="151">
        <f t="shared" si="42"/>
        <v>0</v>
      </c>
      <c r="AE95" s="151">
        <f t="shared" si="42"/>
        <v>0</v>
      </c>
      <c r="AF95" s="151">
        <f t="shared" si="42"/>
        <v>0</v>
      </c>
      <c r="AG95" s="151">
        <f t="shared" si="42"/>
        <v>0</v>
      </c>
      <c r="AH95" s="151">
        <f t="shared" si="42"/>
        <v>0</v>
      </c>
      <c r="AI95" s="151">
        <f t="shared" si="41"/>
        <v>0</v>
      </c>
      <c r="AJ95" s="151">
        <f t="shared" si="41"/>
        <v>0</v>
      </c>
      <c r="AK95" s="151">
        <f t="shared" si="41"/>
        <v>0</v>
      </c>
      <c r="AL95" s="151">
        <f t="shared" si="41"/>
        <v>0</v>
      </c>
      <c r="AM95" s="151">
        <f t="shared" si="41"/>
        <v>0</v>
      </c>
      <c r="AN95" s="151">
        <f t="shared" si="41"/>
        <v>0</v>
      </c>
      <c r="AO95" s="151">
        <f t="shared" si="41"/>
        <v>0</v>
      </c>
      <c r="AP95" s="151">
        <f t="shared" si="41"/>
        <v>0</v>
      </c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  <c r="BE95" s="151"/>
    </row>
    <row r="96" spans="2:57" x14ac:dyDescent="0.25">
      <c r="H96" s="99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  <c r="AK96" s="151"/>
      <c r="AL96" s="151"/>
      <c r="AM96" s="151"/>
      <c r="AN96" s="151"/>
      <c r="AO96" s="151"/>
      <c r="AP96" s="151"/>
      <c r="AQ96" s="151"/>
      <c r="AR96" s="151"/>
      <c r="AS96" s="151"/>
      <c r="AT96" s="151"/>
      <c r="AU96" s="151"/>
      <c r="AV96" s="151"/>
      <c r="AW96" s="151"/>
      <c r="AX96" s="151"/>
      <c r="AY96" s="151"/>
      <c r="AZ96" s="151"/>
      <c r="BA96" s="151"/>
      <c r="BB96" s="151"/>
      <c r="BC96" s="151"/>
      <c r="BD96" s="151"/>
      <c r="BE96" s="151"/>
    </row>
    <row r="97" spans="2:57" x14ac:dyDescent="0.25">
      <c r="H97" s="99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  <c r="AK97" s="151"/>
      <c r="AL97" s="151"/>
      <c r="AM97" s="151"/>
      <c r="AN97" s="151"/>
      <c r="AO97" s="151"/>
      <c r="AP97" s="151"/>
      <c r="AQ97" s="151"/>
      <c r="AR97" s="151"/>
      <c r="AS97" s="151"/>
      <c r="AT97" s="151"/>
      <c r="AU97" s="151"/>
      <c r="AV97" s="151"/>
      <c r="AW97" s="151"/>
      <c r="AX97" s="151"/>
      <c r="AY97" s="151"/>
      <c r="AZ97" s="151"/>
      <c r="BA97" s="151"/>
      <c r="BB97" s="151"/>
      <c r="BC97" s="151"/>
      <c r="BD97" s="151"/>
      <c r="BE97" s="151"/>
    </row>
    <row r="98" spans="2:57" x14ac:dyDescent="0.25">
      <c r="B98" s="147">
        <v>36678</v>
      </c>
      <c r="C98" s="147">
        <v>36800</v>
      </c>
      <c r="E98" s="148">
        <v>0.375</v>
      </c>
      <c r="F98" s="97" t="s">
        <v>241</v>
      </c>
      <c r="G98" s="97" t="s">
        <v>242</v>
      </c>
      <c r="H98" s="99">
        <f t="shared" si="38"/>
        <v>0</v>
      </c>
      <c r="I98" s="97">
        <v>0.315</v>
      </c>
      <c r="K98" s="97" t="str">
        <f t="shared" si="39"/>
        <v>west</v>
      </c>
      <c r="L98" s="151">
        <f t="shared" si="37"/>
        <v>0</v>
      </c>
      <c r="M98" s="151">
        <f t="shared" si="37"/>
        <v>0</v>
      </c>
      <c r="N98" s="151">
        <f t="shared" si="37"/>
        <v>0</v>
      </c>
      <c r="O98" s="151">
        <f t="shared" si="37"/>
        <v>0</v>
      </c>
      <c r="P98" s="151">
        <f t="shared" si="37"/>
        <v>0</v>
      </c>
      <c r="Q98" s="151">
        <f t="shared" si="37"/>
        <v>0</v>
      </c>
      <c r="R98" s="151">
        <f t="shared" si="37"/>
        <v>0</v>
      </c>
      <c r="S98" s="151">
        <f t="shared" si="37"/>
        <v>0</v>
      </c>
      <c r="T98" s="151">
        <f t="shared" si="37"/>
        <v>0</v>
      </c>
      <c r="U98" s="151">
        <f t="shared" si="37"/>
        <v>0</v>
      </c>
      <c r="V98" s="151">
        <f t="shared" si="37"/>
        <v>0</v>
      </c>
      <c r="W98" s="151">
        <f t="shared" si="37"/>
        <v>0</v>
      </c>
      <c r="X98" s="151">
        <f t="shared" si="37"/>
        <v>0</v>
      </c>
      <c r="Y98" s="151">
        <f t="shared" si="37"/>
        <v>0</v>
      </c>
      <c r="Z98" s="151">
        <f t="shared" si="37"/>
        <v>0</v>
      </c>
      <c r="AA98" s="151">
        <f t="shared" si="37"/>
        <v>0</v>
      </c>
      <c r="AB98" s="151">
        <f t="shared" si="36"/>
        <v>0</v>
      </c>
      <c r="AC98" s="151">
        <f t="shared" si="36"/>
        <v>0</v>
      </c>
      <c r="AD98" s="151">
        <f t="shared" si="36"/>
        <v>0</v>
      </c>
      <c r="AE98" s="151">
        <f t="shared" si="36"/>
        <v>0</v>
      </c>
      <c r="AF98" s="151">
        <f t="shared" si="36"/>
        <v>0</v>
      </c>
      <c r="AG98" s="151">
        <f t="shared" si="36"/>
        <v>0</v>
      </c>
      <c r="AH98" s="151">
        <f t="shared" si="36"/>
        <v>0</v>
      </c>
      <c r="AI98" s="151">
        <f t="shared" si="36"/>
        <v>0</v>
      </c>
      <c r="AJ98" s="151">
        <f t="shared" si="36"/>
        <v>0</v>
      </c>
      <c r="AK98" s="151">
        <f t="shared" si="36"/>
        <v>0</v>
      </c>
      <c r="AL98" s="151">
        <f t="shared" si="36"/>
        <v>0</v>
      </c>
      <c r="AM98" s="151">
        <f t="shared" si="36"/>
        <v>0</v>
      </c>
      <c r="AN98" s="151">
        <f t="shared" si="36"/>
        <v>0</v>
      </c>
      <c r="AO98" s="151">
        <f t="shared" si="36"/>
        <v>0</v>
      </c>
      <c r="AP98" s="151">
        <f t="shared" si="36"/>
        <v>0</v>
      </c>
      <c r="AQ98" s="151"/>
      <c r="AR98" s="151"/>
      <c r="AS98" s="151"/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  <c r="BE98" s="151"/>
    </row>
    <row r="99" spans="2:57" x14ac:dyDescent="0.25">
      <c r="B99" s="147">
        <v>36678</v>
      </c>
      <c r="C99" s="147">
        <v>36800</v>
      </c>
      <c r="E99" s="148">
        <v>0.3725</v>
      </c>
      <c r="F99" s="97" t="s">
        <v>241</v>
      </c>
      <c r="G99" s="97" t="s">
        <v>242</v>
      </c>
      <c r="H99" s="99">
        <f t="shared" si="38"/>
        <v>0</v>
      </c>
      <c r="I99" s="97">
        <f>I98</f>
        <v>0.315</v>
      </c>
      <c r="K99" s="97" t="str">
        <f t="shared" si="39"/>
        <v>west</v>
      </c>
      <c r="L99" s="151">
        <f t="shared" si="37"/>
        <v>0</v>
      </c>
      <c r="M99" s="151">
        <f t="shared" si="37"/>
        <v>0</v>
      </c>
      <c r="N99" s="151">
        <f t="shared" si="37"/>
        <v>0</v>
      </c>
      <c r="O99" s="151">
        <f t="shared" si="37"/>
        <v>0</v>
      </c>
      <c r="P99" s="151">
        <f t="shared" si="37"/>
        <v>0</v>
      </c>
      <c r="Q99" s="151">
        <f t="shared" si="37"/>
        <v>0</v>
      </c>
      <c r="R99" s="151">
        <f t="shared" si="37"/>
        <v>0</v>
      </c>
      <c r="S99" s="151">
        <f t="shared" si="37"/>
        <v>0</v>
      </c>
      <c r="T99" s="151">
        <f t="shared" si="37"/>
        <v>0</v>
      </c>
      <c r="U99" s="151">
        <f t="shared" si="37"/>
        <v>0</v>
      </c>
      <c r="V99" s="151">
        <f t="shared" si="37"/>
        <v>0</v>
      </c>
      <c r="W99" s="151">
        <f t="shared" si="37"/>
        <v>0</v>
      </c>
      <c r="X99" s="151">
        <f t="shared" si="37"/>
        <v>0</v>
      </c>
      <c r="Y99" s="151">
        <f t="shared" si="37"/>
        <v>0</v>
      </c>
      <c r="Z99" s="151">
        <f t="shared" si="37"/>
        <v>0</v>
      </c>
      <c r="AA99" s="151">
        <f t="shared" si="37"/>
        <v>0</v>
      </c>
      <c r="AB99" s="151">
        <f t="shared" si="36"/>
        <v>0</v>
      </c>
      <c r="AC99" s="151">
        <f t="shared" si="36"/>
        <v>0</v>
      </c>
      <c r="AD99" s="151">
        <f t="shared" si="36"/>
        <v>0</v>
      </c>
      <c r="AE99" s="151">
        <f t="shared" si="36"/>
        <v>0</v>
      </c>
      <c r="AF99" s="151">
        <f t="shared" si="36"/>
        <v>0</v>
      </c>
      <c r="AG99" s="151">
        <f t="shared" si="36"/>
        <v>0</v>
      </c>
      <c r="AH99" s="151">
        <f t="shared" si="36"/>
        <v>0</v>
      </c>
      <c r="AI99" s="151">
        <f t="shared" si="36"/>
        <v>0</v>
      </c>
      <c r="AJ99" s="151">
        <f t="shared" si="36"/>
        <v>0</v>
      </c>
      <c r="AK99" s="151">
        <f t="shared" si="36"/>
        <v>0</v>
      </c>
      <c r="AL99" s="151">
        <f t="shared" si="36"/>
        <v>0</v>
      </c>
      <c r="AM99" s="151">
        <f t="shared" si="36"/>
        <v>0</v>
      </c>
      <c r="AN99" s="151">
        <f t="shared" si="36"/>
        <v>0</v>
      </c>
      <c r="AO99" s="151">
        <f t="shared" si="36"/>
        <v>0</v>
      </c>
      <c r="AP99" s="151">
        <f t="shared" si="36"/>
        <v>0</v>
      </c>
      <c r="AQ99" s="151"/>
      <c r="AR99" s="151"/>
      <c r="AS99" s="151"/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  <c r="BE99" s="151"/>
    </row>
    <row r="100" spans="2:57" x14ac:dyDescent="0.25">
      <c r="B100" s="147">
        <v>36678</v>
      </c>
      <c r="C100" s="147">
        <v>36800</v>
      </c>
      <c r="E100" s="148">
        <v>0.375</v>
      </c>
      <c r="F100" s="97" t="s">
        <v>241</v>
      </c>
      <c r="G100" s="97" t="s">
        <v>242</v>
      </c>
      <c r="H100" s="99">
        <f t="shared" si="38"/>
        <v>0</v>
      </c>
      <c r="I100" s="97">
        <f t="shared" ref="I100:I107" si="43">I99</f>
        <v>0.315</v>
      </c>
      <c r="K100" s="97" t="str">
        <f t="shared" si="39"/>
        <v>west</v>
      </c>
      <c r="L100" s="151">
        <f t="shared" si="37"/>
        <v>0</v>
      </c>
      <c r="M100" s="151">
        <f t="shared" si="37"/>
        <v>0</v>
      </c>
      <c r="N100" s="151">
        <f t="shared" si="37"/>
        <v>0</v>
      </c>
      <c r="O100" s="151">
        <f t="shared" si="37"/>
        <v>0</v>
      </c>
      <c r="P100" s="151">
        <f t="shared" si="37"/>
        <v>0</v>
      </c>
      <c r="Q100" s="151">
        <f t="shared" si="37"/>
        <v>0</v>
      </c>
      <c r="R100" s="151">
        <f t="shared" si="37"/>
        <v>0</v>
      </c>
      <c r="S100" s="151">
        <f t="shared" si="37"/>
        <v>0</v>
      </c>
      <c r="T100" s="151">
        <f t="shared" si="37"/>
        <v>0</v>
      </c>
      <c r="U100" s="151">
        <f t="shared" si="37"/>
        <v>0</v>
      </c>
      <c r="V100" s="151">
        <f t="shared" si="37"/>
        <v>0</v>
      </c>
      <c r="W100" s="151">
        <f t="shared" si="37"/>
        <v>0</v>
      </c>
      <c r="X100" s="151">
        <f t="shared" si="37"/>
        <v>0</v>
      </c>
      <c r="Y100" s="151">
        <f t="shared" si="37"/>
        <v>0</v>
      </c>
      <c r="Z100" s="151">
        <f t="shared" si="37"/>
        <v>0</v>
      </c>
      <c r="AA100" s="151">
        <f t="shared" si="37"/>
        <v>0</v>
      </c>
      <c r="AB100" s="151">
        <f t="shared" si="36"/>
        <v>0</v>
      </c>
      <c r="AC100" s="151">
        <f t="shared" si="36"/>
        <v>0</v>
      </c>
      <c r="AD100" s="151">
        <f t="shared" si="36"/>
        <v>0</v>
      </c>
      <c r="AE100" s="151">
        <f t="shared" si="36"/>
        <v>0</v>
      </c>
      <c r="AF100" s="151">
        <f t="shared" si="36"/>
        <v>0</v>
      </c>
      <c r="AG100" s="151">
        <f t="shared" si="36"/>
        <v>0</v>
      </c>
      <c r="AH100" s="151">
        <f t="shared" si="36"/>
        <v>0</v>
      </c>
      <c r="AI100" s="151">
        <f t="shared" si="36"/>
        <v>0</v>
      </c>
      <c r="AJ100" s="151">
        <f t="shared" si="36"/>
        <v>0</v>
      </c>
      <c r="AK100" s="151">
        <f t="shared" si="36"/>
        <v>0</v>
      </c>
      <c r="AL100" s="151">
        <f t="shared" si="36"/>
        <v>0</v>
      </c>
      <c r="AM100" s="151">
        <f t="shared" si="36"/>
        <v>0</v>
      </c>
      <c r="AN100" s="151">
        <f t="shared" si="36"/>
        <v>0</v>
      </c>
      <c r="AO100" s="151">
        <f t="shared" si="36"/>
        <v>0</v>
      </c>
      <c r="AP100" s="151">
        <f t="shared" si="36"/>
        <v>0</v>
      </c>
      <c r="AQ100" s="151"/>
      <c r="AR100" s="151"/>
      <c r="AS100" s="151"/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  <c r="BE100" s="151"/>
    </row>
    <row r="101" spans="2:57" x14ac:dyDescent="0.25">
      <c r="B101" s="147">
        <v>36678</v>
      </c>
      <c r="C101" s="147">
        <v>36800</v>
      </c>
      <c r="E101" s="148">
        <v>0.32500000000000001</v>
      </c>
      <c r="F101" s="97" t="s">
        <v>241</v>
      </c>
      <c r="G101" s="97" t="s">
        <v>242</v>
      </c>
      <c r="H101" s="99">
        <f t="shared" ref="H101:H109" si="44">((I101-E101)*SUM(L101:AZ101)*10000)</f>
        <v>0</v>
      </c>
      <c r="I101" s="97">
        <f t="shared" si="43"/>
        <v>0.315</v>
      </c>
      <c r="K101" s="97" t="str">
        <f t="shared" ref="K101:K109" si="45">IF(I101=1,0,G101)</f>
        <v>west</v>
      </c>
      <c r="L101" s="151">
        <f t="shared" si="37"/>
        <v>0</v>
      </c>
      <c r="M101" s="151">
        <f t="shared" si="37"/>
        <v>0</v>
      </c>
      <c r="N101" s="151">
        <f t="shared" si="37"/>
        <v>0</v>
      </c>
      <c r="O101" s="151">
        <f t="shared" si="37"/>
        <v>0</v>
      </c>
      <c r="P101" s="151">
        <f t="shared" si="37"/>
        <v>0</v>
      </c>
      <c r="Q101" s="151">
        <f t="shared" si="37"/>
        <v>0</v>
      </c>
      <c r="R101" s="151">
        <f t="shared" si="37"/>
        <v>0</v>
      </c>
      <c r="S101" s="151">
        <f t="shared" si="37"/>
        <v>0</v>
      </c>
      <c r="T101" s="151">
        <f t="shared" si="37"/>
        <v>0</v>
      </c>
      <c r="U101" s="151">
        <f t="shared" si="37"/>
        <v>0</v>
      </c>
      <c r="V101" s="151">
        <f t="shared" si="37"/>
        <v>0</v>
      </c>
      <c r="W101" s="151">
        <f t="shared" si="37"/>
        <v>0</v>
      </c>
      <c r="X101" s="151">
        <f t="shared" si="37"/>
        <v>0</v>
      </c>
      <c r="Y101" s="151">
        <f t="shared" si="37"/>
        <v>0</v>
      </c>
      <c r="Z101" s="151">
        <f t="shared" si="37"/>
        <v>0</v>
      </c>
      <c r="AA101" s="151">
        <f t="shared" si="37"/>
        <v>0</v>
      </c>
      <c r="AB101" s="151">
        <f t="shared" si="36"/>
        <v>0</v>
      </c>
      <c r="AC101" s="151">
        <f t="shared" si="36"/>
        <v>0</v>
      </c>
      <c r="AD101" s="151">
        <f t="shared" si="36"/>
        <v>0</v>
      </c>
      <c r="AE101" s="151">
        <f t="shared" si="36"/>
        <v>0</v>
      </c>
      <c r="AF101" s="151">
        <f t="shared" si="36"/>
        <v>0</v>
      </c>
      <c r="AG101" s="151">
        <f t="shared" si="36"/>
        <v>0</v>
      </c>
      <c r="AH101" s="151">
        <f t="shared" si="36"/>
        <v>0</v>
      </c>
      <c r="AI101" s="151">
        <f t="shared" si="36"/>
        <v>0</v>
      </c>
      <c r="AJ101" s="151">
        <f t="shared" si="36"/>
        <v>0</v>
      </c>
      <c r="AK101" s="151">
        <f t="shared" si="36"/>
        <v>0</v>
      </c>
      <c r="AL101" s="151">
        <f t="shared" si="36"/>
        <v>0</v>
      </c>
      <c r="AM101" s="151">
        <f t="shared" si="36"/>
        <v>0</v>
      </c>
      <c r="AN101" s="151">
        <f t="shared" si="36"/>
        <v>0</v>
      </c>
      <c r="AO101" s="151">
        <f t="shared" si="36"/>
        <v>0</v>
      </c>
      <c r="AP101" s="151">
        <f t="shared" si="36"/>
        <v>0</v>
      </c>
      <c r="AQ101" s="151"/>
      <c r="AR101" s="151"/>
      <c r="AS101" s="151"/>
      <c r="AT101" s="151"/>
      <c r="AU101" s="151"/>
      <c r="AV101" s="151"/>
      <c r="AW101" s="151"/>
      <c r="AX101" s="151"/>
      <c r="AY101" s="151"/>
      <c r="AZ101" s="151"/>
      <c r="BA101" s="151"/>
      <c r="BB101" s="151"/>
      <c r="BC101" s="151"/>
      <c r="BD101" s="151"/>
      <c r="BE101" s="151"/>
    </row>
    <row r="102" spans="2:57" x14ac:dyDescent="0.25">
      <c r="B102" s="147">
        <v>36678</v>
      </c>
      <c r="C102" s="147">
        <v>36800</v>
      </c>
      <c r="E102" s="148">
        <v>0.33500000000000002</v>
      </c>
      <c r="F102" s="97" t="s">
        <v>241</v>
      </c>
      <c r="G102" s="97" t="s">
        <v>242</v>
      </c>
      <c r="H102" s="99">
        <f t="shared" si="44"/>
        <v>0</v>
      </c>
      <c r="I102" s="97">
        <f t="shared" si="43"/>
        <v>0.315</v>
      </c>
      <c r="K102" s="97" t="str">
        <f t="shared" si="45"/>
        <v>west</v>
      </c>
      <c r="L102" s="151">
        <f t="shared" si="37"/>
        <v>0</v>
      </c>
      <c r="M102" s="151">
        <f t="shared" si="37"/>
        <v>0</v>
      </c>
      <c r="N102" s="151">
        <f t="shared" si="37"/>
        <v>0</v>
      </c>
      <c r="O102" s="151">
        <f t="shared" si="37"/>
        <v>0</v>
      </c>
      <c r="P102" s="151">
        <f t="shared" si="37"/>
        <v>0</v>
      </c>
      <c r="Q102" s="151">
        <f t="shared" si="37"/>
        <v>0</v>
      </c>
      <c r="R102" s="151">
        <f t="shared" si="37"/>
        <v>0</v>
      </c>
      <c r="S102" s="151">
        <f t="shared" si="37"/>
        <v>0</v>
      </c>
      <c r="T102" s="151">
        <f t="shared" si="37"/>
        <v>0</v>
      </c>
      <c r="U102" s="151">
        <f t="shared" si="37"/>
        <v>0</v>
      </c>
      <c r="V102" s="151">
        <f t="shared" si="37"/>
        <v>0</v>
      </c>
      <c r="W102" s="151">
        <f t="shared" si="37"/>
        <v>0</v>
      </c>
      <c r="X102" s="151">
        <f t="shared" si="37"/>
        <v>0</v>
      </c>
      <c r="Y102" s="151">
        <f t="shared" si="37"/>
        <v>0</v>
      </c>
      <c r="Z102" s="151">
        <f t="shared" si="37"/>
        <v>0</v>
      </c>
      <c r="AA102" s="151">
        <f t="shared" si="37"/>
        <v>0</v>
      </c>
      <c r="AB102" s="151">
        <f t="shared" si="36"/>
        <v>0</v>
      </c>
      <c r="AC102" s="151">
        <f t="shared" si="36"/>
        <v>0</v>
      </c>
      <c r="AD102" s="151">
        <f t="shared" si="36"/>
        <v>0</v>
      </c>
      <c r="AE102" s="151">
        <f t="shared" si="36"/>
        <v>0</v>
      </c>
      <c r="AF102" s="151">
        <f t="shared" si="36"/>
        <v>0</v>
      </c>
      <c r="AG102" s="151">
        <f t="shared" si="36"/>
        <v>0</v>
      </c>
      <c r="AH102" s="151">
        <f t="shared" si="36"/>
        <v>0</v>
      </c>
      <c r="AI102" s="151">
        <f t="shared" si="36"/>
        <v>0</v>
      </c>
      <c r="AJ102" s="151">
        <f t="shared" si="36"/>
        <v>0</v>
      </c>
      <c r="AK102" s="151">
        <f t="shared" si="36"/>
        <v>0</v>
      </c>
      <c r="AL102" s="151">
        <f t="shared" si="36"/>
        <v>0</v>
      </c>
      <c r="AM102" s="151">
        <f t="shared" si="36"/>
        <v>0</v>
      </c>
      <c r="AN102" s="151">
        <f t="shared" si="36"/>
        <v>0</v>
      </c>
      <c r="AO102" s="151">
        <f t="shared" si="36"/>
        <v>0</v>
      </c>
      <c r="AP102" s="151">
        <f t="shared" si="36"/>
        <v>0</v>
      </c>
      <c r="AQ102" s="151"/>
      <c r="AR102" s="151"/>
      <c r="AS102" s="151"/>
      <c r="AT102" s="151"/>
      <c r="AU102" s="151"/>
      <c r="AV102" s="151"/>
      <c r="AW102" s="151"/>
      <c r="AX102" s="151"/>
      <c r="AY102" s="151"/>
      <c r="AZ102" s="151"/>
      <c r="BA102" s="151"/>
      <c r="BB102" s="151"/>
      <c r="BC102" s="151"/>
      <c r="BD102" s="151"/>
      <c r="BE102" s="151"/>
    </row>
    <row r="103" spans="2:57" x14ac:dyDescent="0.25">
      <c r="B103" s="147">
        <v>36678</v>
      </c>
      <c r="C103" s="147">
        <v>36800</v>
      </c>
      <c r="E103" s="148">
        <v>0.32500000000000001</v>
      </c>
      <c r="F103" s="97" t="s">
        <v>241</v>
      </c>
      <c r="G103" s="97" t="s">
        <v>242</v>
      </c>
      <c r="H103" s="99">
        <f t="shared" si="44"/>
        <v>0</v>
      </c>
      <c r="I103" s="97">
        <f t="shared" si="43"/>
        <v>0.315</v>
      </c>
      <c r="K103" s="97" t="str">
        <f t="shared" si="45"/>
        <v>west</v>
      </c>
      <c r="L103" s="151">
        <f t="shared" si="37"/>
        <v>0</v>
      </c>
      <c r="M103" s="151">
        <f t="shared" si="37"/>
        <v>0</v>
      </c>
      <c r="N103" s="151">
        <f t="shared" si="37"/>
        <v>0</v>
      </c>
      <c r="O103" s="151">
        <f t="shared" si="37"/>
        <v>0</v>
      </c>
      <c r="P103" s="151">
        <f t="shared" si="37"/>
        <v>0</v>
      </c>
      <c r="Q103" s="151">
        <f t="shared" si="37"/>
        <v>0</v>
      </c>
      <c r="R103" s="151">
        <f t="shared" si="37"/>
        <v>0</v>
      </c>
      <c r="S103" s="151">
        <f t="shared" si="37"/>
        <v>0</v>
      </c>
      <c r="T103" s="151">
        <f t="shared" si="37"/>
        <v>0</v>
      </c>
      <c r="U103" s="151">
        <f t="shared" si="37"/>
        <v>0</v>
      </c>
      <c r="V103" s="151">
        <f t="shared" si="37"/>
        <v>0</v>
      </c>
      <c r="W103" s="151">
        <f t="shared" si="37"/>
        <v>0</v>
      </c>
      <c r="X103" s="151">
        <f t="shared" si="37"/>
        <v>0</v>
      </c>
      <c r="Y103" s="151">
        <f t="shared" si="37"/>
        <v>0</v>
      </c>
      <c r="Z103" s="151">
        <f t="shared" si="37"/>
        <v>0</v>
      </c>
      <c r="AA103" s="151">
        <f t="shared" si="37"/>
        <v>0</v>
      </c>
      <c r="AB103" s="151">
        <f t="shared" si="36"/>
        <v>0</v>
      </c>
      <c r="AC103" s="151">
        <f t="shared" si="36"/>
        <v>0</v>
      </c>
      <c r="AD103" s="151">
        <f t="shared" si="36"/>
        <v>0</v>
      </c>
      <c r="AE103" s="151">
        <f t="shared" si="36"/>
        <v>0</v>
      </c>
      <c r="AF103" s="151">
        <f t="shared" si="36"/>
        <v>0</v>
      </c>
      <c r="AG103" s="151">
        <f t="shared" si="36"/>
        <v>0</v>
      </c>
      <c r="AH103" s="151">
        <f t="shared" si="36"/>
        <v>0</v>
      </c>
      <c r="AI103" s="151">
        <f t="shared" si="36"/>
        <v>0</v>
      </c>
      <c r="AJ103" s="151">
        <f t="shared" si="36"/>
        <v>0</v>
      </c>
      <c r="AK103" s="151">
        <f t="shared" si="36"/>
        <v>0</v>
      </c>
      <c r="AL103" s="151">
        <f t="shared" si="36"/>
        <v>0</v>
      </c>
      <c r="AM103" s="151">
        <f t="shared" si="36"/>
        <v>0</v>
      </c>
      <c r="AN103" s="151">
        <f t="shared" si="36"/>
        <v>0</v>
      </c>
      <c r="AO103" s="151">
        <f t="shared" si="36"/>
        <v>0</v>
      </c>
      <c r="AP103" s="151">
        <f t="shared" si="36"/>
        <v>0</v>
      </c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  <c r="BE103" s="151"/>
    </row>
    <row r="104" spans="2:57" x14ac:dyDescent="0.25">
      <c r="B104" s="147">
        <v>36678</v>
      </c>
      <c r="C104" s="147">
        <v>36800</v>
      </c>
      <c r="E104" s="148">
        <v>0.315</v>
      </c>
      <c r="F104" s="97" t="s">
        <v>241</v>
      </c>
      <c r="G104" s="97" t="s">
        <v>242</v>
      </c>
      <c r="H104" s="99">
        <f t="shared" si="44"/>
        <v>0</v>
      </c>
      <c r="I104" s="97">
        <f t="shared" si="43"/>
        <v>0.315</v>
      </c>
      <c r="K104" s="97" t="str">
        <f t="shared" si="45"/>
        <v>west</v>
      </c>
      <c r="L104" s="151">
        <f t="shared" si="37"/>
        <v>0</v>
      </c>
      <c r="M104" s="151">
        <f t="shared" si="37"/>
        <v>0</v>
      </c>
      <c r="N104" s="151">
        <f t="shared" si="37"/>
        <v>0</v>
      </c>
      <c r="O104" s="151">
        <f t="shared" si="37"/>
        <v>0</v>
      </c>
      <c r="P104" s="151">
        <f t="shared" si="37"/>
        <v>0</v>
      </c>
      <c r="Q104" s="151">
        <f t="shared" si="37"/>
        <v>0</v>
      </c>
      <c r="R104" s="151">
        <f t="shared" si="37"/>
        <v>0</v>
      </c>
      <c r="S104" s="151">
        <f t="shared" si="37"/>
        <v>0</v>
      </c>
      <c r="T104" s="151">
        <f t="shared" si="37"/>
        <v>0</v>
      </c>
      <c r="U104" s="151">
        <f t="shared" si="37"/>
        <v>0</v>
      </c>
      <c r="V104" s="151">
        <f t="shared" si="37"/>
        <v>0</v>
      </c>
      <c r="W104" s="151">
        <f t="shared" si="37"/>
        <v>0</v>
      </c>
      <c r="X104" s="151">
        <f t="shared" si="37"/>
        <v>0</v>
      </c>
      <c r="Y104" s="151">
        <f t="shared" si="37"/>
        <v>0</v>
      </c>
      <c r="Z104" s="151">
        <f t="shared" si="37"/>
        <v>0</v>
      </c>
      <c r="AA104" s="151">
        <f t="shared" si="37"/>
        <v>0</v>
      </c>
      <c r="AB104" s="151">
        <f t="shared" si="36"/>
        <v>0</v>
      </c>
      <c r="AC104" s="151">
        <f t="shared" si="36"/>
        <v>0</v>
      </c>
      <c r="AD104" s="151">
        <f t="shared" si="36"/>
        <v>0</v>
      </c>
      <c r="AE104" s="151">
        <f t="shared" si="36"/>
        <v>0</v>
      </c>
      <c r="AF104" s="151">
        <f t="shared" si="36"/>
        <v>0</v>
      </c>
      <c r="AG104" s="151">
        <f t="shared" si="36"/>
        <v>0</v>
      </c>
      <c r="AH104" s="151">
        <f t="shared" si="36"/>
        <v>0</v>
      </c>
      <c r="AI104" s="151">
        <f t="shared" si="36"/>
        <v>0</v>
      </c>
      <c r="AJ104" s="151">
        <f t="shared" si="36"/>
        <v>0</v>
      </c>
      <c r="AK104" s="151">
        <f t="shared" si="36"/>
        <v>0</v>
      </c>
      <c r="AL104" s="151">
        <f t="shared" si="36"/>
        <v>0</v>
      </c>
      <c r="AM104" s="151">
        <f t="shared" si="36"/>
        <v>0</v>
      </c>
      <c r="AN104" s="151">
        <f t="shared" si="36"/>
        <v>0</v>
      </c>
      <c r="AO104" s="151">
        <f t="shared" si="36"/>
        <v>0</v>
      </c>
      <c r="AP104" s="151">
        <f t="shared" si="36"/>
        <v>0</v>
      </c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1"/>
      <c r="BA104" s="151"/>
      <c r="BB104" s="151"/>
      <c r="BC104" s="151"/>
      <c r="BD104" s="151"/>
      <c r="BE104" s="151"/>
    </row>
    <row r="105" spans="2:57" x14ac:dyDescent="0.25">
      <c r="B105" s="147">
        <v>36678</v>
      </c>
      <c r="C105" s="147">
        <v>36800</v>
      </c>
      <c r="E105" s="148">
        <v>0.255</v>
      </c>
      <c r="F105" s="97" t="s">
        <v>241</v>
      </c>
      <c r="G105" s="97" t="s">
        <v>242</v>
      </c>
      <c r="H105" s="99">
        <f t="shared" si="44"/>
        <v>0</v>
      </c>
      <c r="I105" s="97">
        <f t="shared" si="43"/>
        <v>0.315</v>
      </c>
      <c r="K105" s="97" t="str">
        <f t="shared" si="45"/>
        <v>west</v>
      </c>
      <c r="L105" s="151">
        <f t="shared" si="37"/>
        <v>0</v>
      </c>
      <c r="M105" s="151">
        <f t="shared" si="37"/>
        <v>0</v>
      </c>
      <c r="N105" s="151">
        <f t="shared" si="37"/>
        <v>0</v>
      </c>
      <c r="O105" s="151">
        <f t="shared" si="37"/>
        <v>0</v>
      </c>
      <c r="P105" s="151">
        <f t="shared" si="37"/>
        <v>0</v>
      </c>
      <c r="Q105" s="151">
        <f t="shared" si="37"/>
        <v>0</v>
      </c>
      <c r="R105" s="151">
        <f t="shared" si="37"/>
        <v>0</v>
      </c>
      <c r="S105" s="151">
        <f t="shared" si="37"/>
        <v>0</v>
      </c>
      <c r="T105" s="151">
        <f t="shared" si="37"/>
        <v>0</v>
      </c>
      <c r="U105" s="151">
        <f t="shared" si="37"/>
        <v>0</v>
      </c>
      <c r="V105" s="151">
        <f t="shared" si="37"/>
        <v>0</v>
      </c>
      <c r="W105" s="151">
        <f t="shared" si="37"/>
        <v>0</v>
      </c>
      <c r="X105" s="151">
        <f t="shared" si="37"/>
        <v>0</v>
      </c>
      <c r="Y105" s="151">
        <f t="shared" si="37"/>
        <v>0</v>
      </c>
      <c r="Z105" s="151">
        <f t="shared" si="37"/>
        <v>0</v>
      </c>
      <c r="AA105" s="151">
        <f t="shared" si="37"/>
        <v>0</v>
      </c>
      <c r="AB105" s="151">
        <f t="shared" si="36"/>
        <v>0</v>
      </c>
      <c r="AC105" s="151">
        <f t="shared" si="36"/>
        <v>0</v>
      </c>
      <c r="AD105" s="151">
        <f t="shared" si="36"/>
        <v>0</v>
      </c>
      <c r="AE105" s="151">
        <f t="shared" si="36"/>
        <v>0</v>
      </c>
      <c r="AF105" s="151">
        <f t="shared" si="36"/>
        <v>0</v>
      </c>
      <c r="AG105" s="151">
        <f t="shared" si="36"/>
        <v>0</v>
      </c>
      <c r="AH105" s="151">
        <f t="shared" si="36"/>
        <v>0</v>
      </c>
      <c r="AI105" s="151">
        <f t="shared" si="36"/>
        <v>0</v>
      </c>
      <c r="AJ105" s="151">
        <f t="shared" si="36"/>
        <v>0</v>
      </c>
      <c r="AK105" s="151">
        <f t="shared" si="36"/>
        <v>0</v>
      </c>
      <c r="AL105" s="151">
        <f t="shared" si="36"/>
        <v>0</v>
      </c>
      <c r="AM105" s="151">
        <f t="shared" si="36"/>
        <v>0</v>
      </c>
      <c r="AN105" s="151">
        <f t="shared" si="36"/>
        <v>0</v>
      </c>
      <c r="AO105" s="151">
        <f t="shared" si="36"/>
        <v>0</v>
      </c>
      <c r="AP105" s="151">
        <f t="shared" si="36"/>
        <v>0</v>
      </c>
      <c r="AQ105" s="151"/>
      <c r="AR105" s="151"/>
      <c r="AS105" s="151"/>
      <c r="AT105" s="151"/>
      <c r="AU105" s="151"/>
      <c r="AV105" s="151"/>
      <c r="AW105" s="151"/>
      <c r="AX105" s="151"/>
      <c r="AY105" s="151"/>
      <c r="AZ105" s="151"/>
      <c r="BA105" s="151"/>
      <c r="BB105" s="151"/>
      <c r="BC105" s="151"/>
      <c r="BD105" s="151"/>
      <c r="BE105" s="151"/>
    </row>
    <row r="106" spans="2:57" x14ac:dyDescent="0.25">
      <c r="B106" s="147">
        <v>36678</v>
      </c>
      <c r="C106" s="147">
        <v>36800</v>
      </c>
      <c r="E106" s="148">
        <v>0.28499999999999998</v>
      </c>
      <c r="F106" s="97" t="s">
        <v>241</v>
      </c>
      <c r="G106" s="97" t="s">
        <v>242</v>
      </c>
      <c r="H106" s="99">
        <f t="shared" si="44"/>
        <v>0</v>
      </c>
      <c r="I106" s="97">
        <f t="shared" si="43"/>
        <v>0.315</v>
      </c>
      <c r="K106" s="97" t="str">
        <f t="shared" si="45"/>
        <v>west</v>
      </c>
      <c r="L106" s="151">
        <f t="shared" si="37"/>
        <v>0</v>
      </c>
      <c r="M106" s="151">
        <f t="shared" si="37"/>
        <v>0</v>
      </c>
      <c r="N106" s="151">
        <f t="shared" si="37"/>
        <v>0</v>
      </c>
      <c r="O106" s="151">
        <f t="shared" si="37"/>
        <v>0</v>
      </c>
      <c r="P106" s="151">
        <f t="shared" si="37"/>
        <v>0</v>
      </c>
      <c r="Q106" s="151">
        <f t="shared" si="37"/>
        <v>0</v>
      </c>
      <c r="R106" s="151">
        <f t="shared" si="37"/>
        <v>0</v>
      </c>
      <c r="S106" s="151">
        <f t="shared" si="37"/>
        <v>0</v>
      </c>
      <c r="T106" s="151">
        <f t="shared" si="37"/>
        <v>0</v>
      </c>
      <c r="U106" s="151">
        <f t="shared" si="37"/>
        <v>0</v>
      </c>
      <c r="V106" s="151">
        <f t="shared" si="37"/>
        <v>0</v>
      </c>
      <c r="W106" s="151">
        <f t="shared" si="37"/>
        <v>0</v>
      </c>
      <c r="X106" s="151">
        <f t="shared" si="37"/>
        <v>0</v>
      </c>
      <c r="Y106" s="151">
        <f t="shared" si="37"/>
        <v>0</v>
      </c>
      <c r="Z106" s="151">
        <f t="shared" si="37"/>
        <v>0</v>
      </c>
      <c r="AA106" s="151">
        <f t="shared" si="37"/>
        <v>0</v>
      </c>
      <c r="AB106" s="151">
        <f t="shared" si="36"/>
        <v>0</v>
      </c>
      <c r="AC106" s="151">
        <f t="shared" si="36"/>
        <v>0</v>
      </c>
      <c r="AD106" s="151">
        <f t="shared" si="36"/>
        <v>0</v>
      </c>
      <c r="AE106" s="151">
        <f t="shared" si="36"/>
        <v>0</v>
      </c>
      <c r="AF106" s="151">
        <f t="shared" si="36"/>
        <v>0</v>
      </c>
      <c r="AG106" s="151">
        <f t="shared" si="36"/>
        <v>0</v>
      </c>
      <c r="AH106" s="151">
        <f t="shared" si="36"/>
        <v>0</v>
      </c>
      <c r="AI106" s="151">
        <f t="shared" si="36"/>
        <v>0</v>
      </c>
      <c r="AJ106" s="151">
        <f t="shared" si="36"/>
        <v>0</v>
      </c>
      <c r="AK106" s="151">
        <f t="shared" si="36"/>
        <v>0</v>
      </c>
      <c r="AL106" s="151">
        <f t="shared" si="36"/>
        <v>0</v>
      </c>
      <c r="AM106" s="151">
        <f t="shared" si="36"/>
        <v>0</v>
      </c>
      <c r="AN106" s="151">
        <f t="shared" si="36"/>
        <v>0</v>
      </c>
      <c r="AO106" s="151">
        <f t="shared" si="36"/>
        <v>0</v>
      </c>
      <c r="AP106" s="151">
        <f t="shared" si="36"/>
        <v>0</v>
      </c>
      <c r="AQ106" s="151"/>
      <c r="AR106" s="151"/>
      <c r="AS106" s="151"/>
      <c r="AT106" s="151"/>
      <c r="AU106" s="151"/>
      <c r="AV106" s="151"/>
      <c r="AW106" s="151"/>
      <c r="AX106" s="151"/>
      <c r="AY106" s="151"/>
      <c r="AZ106" s="151"/>
      <c r="BA106" s="151"/>
      <c r="BB106" s="151"/>
      <c r="BC106" s="151"/>
      <c r="BD106" s="151"/>
      <c r="BE106" s="151"/>
    </row>
    <row r="107" spans="2:57" x14ac:dyDescent="0.25">
      <c r="B107" s="147">
        <v>36678</v>
      </c>
      <c r="C107" s="147">
        <v>36800</v>
      </c>
      <c r="E107" s="148">
        <v>0.27500000000000002</v>
      </c>
      <c r="F107" s="97" t="s">
        <v>241</v>
      </c>
      <c r="G107" s="97" t="s">
        <v>242</v>
      </c>
      <c r="H107" s="99">
        <f t="shared" si="44"/>
        <v>0</v>
      </c>
      <c r="I107" s="97">
        <f t="shared" si="43"/>
        <v>0.315</v>
      </c>
      <c r="K107" s="97" t="str">
        <f t="shared" si="45"/>
        <v>west</v>
      </c>
      <c r="L107" s="151">
        <f t="shared" si="37"/>
        <v>0</v>
      </c>
      <c r="M107" s="151">
        <f t="shared" si="37"/>
        <v>0</v>
      </c>
      <c r="N107" s="151">
        <f t="shared" si="37"/>
        <v>0</v>
      </c>
      <c r="O107" s="151">
        <f t="shared" si="37"/>
        <v>0</v>
      </c>
      <c r="P107" s="151">
        <f t="shared" si="37"/>
        <v>0</v>
      </c>
      <c r="Q107" s="151">
        <f t="shared" si="37"/>
        <v>0</v>
      </c>
      <c r="R107" s="151">
        <f t="shared" si="37"/>
        <v>0</v>
      </c>
      <c r="S107" s="151">
        <f t="shared" si="37"/>
        <v>0</v>
      </c>
      <c r="T107" s="151">
        <f t="shared" si="37"/>
        <v>0</v>
      </c>
      <c r="U107" s="151">
        <f t="shared" si="37"/>
        <v>0</v>
      </c>
      <c r="V107" s="151">
        <f t="shared" si="37"/>
        <v>0</v>
      </c>
      <c r="W107" s="151">
        <f t="shared" si="37"/>
        <v>0</v>
      </c>
      <c r="X107" s="151">
        <f t="shared" si="37"/>
        <v>0</v>
      </c>
      <c r="Y107" s="151">
        <f t="shared" si="37"/>
        <v>0</v>
      </c>
      <c r="Z107" s="151">
        <f t="shared" si="37"/>
        <v>0</v>
      </c>
      <c r="AA107" s="151">
        <f t="shared" si="37"/>
        <v>0</v>
      </c>
      <c r="AB107" s="151">
        <f t="shared" si="36"/>
        <v>0</v>
      </c>
      <c r="AC107" s="151">
        <f t="shared" si="36"/>
        <v>0</v>
      </c>
      <c r="AD107" s="151">
        <f t="shared" si="36"/>
        <v>0</v>
      </c>
      <c r="AE107" s="151">
        <f t="shared" si="36"/>
        <v>0</v>
      </c>
      <c r="AF107" s="151">
        <f t="shared" si="36"/>
        <v>0</v>
      </c>
      <c r="AG107" s="151">
        <f t="shared" si="36"/>
        <v>0</v>
      </c>
      <c r="AH107" s="151">
        <f t="shared" si="36"/>
        <v>0</v>
      </c>
      <c r="AI107" s="151">
        <f t="shared" si="36"/>
        <v>0</v>
      </c>
      <c r="AJ107" s="151">
        <f t="shared" si="36"/>
        <v>0</v>
      </c>
      <c r="AK107" s="151">
        <f t="shared" si="36"/>
        <v>0</v>
      </c>
      <c r="AL107" s="151">
        <f t="shared" si="36"/>
        <v>0</v>
      </c>
      <c r="AM107" s="151">
        <f t="shared" si="36"/>
        <v>0</v>
      </c>
      <c r="AN107" s="151">
        <f t="shared" si="36"/>
        <v>0</v>
      </c>
      <c r="AO107" s="151">
        <f t="shared" si="36"/>
        <v>0</v>
      </c>
      <c r="AP107" s="151">
        <f t="shared" si="36"/>
        <v>0</v>
      </c>
      <c r="AQ107" s="151"/>
      <c r="AR107" s="151"/>
      <c r="AS107" s="151"/>
      <c r="AT107" s="151"/>
      <c r="AU107" s="151"/>
      <c r="AV107" s="151"/>
      <c r="AW107" s="151"/>
      <c r="AX107" s="151"/>
      <c r="AY107" s="151"/>
      <c r="AZ107" s="151"/>
      <c r="BA107" s="151"/>
      <c r="BB107" s="151"/>
      <c r="BC107" s="151"/>
      <c r="BD107" s="151"/>
      <c r="BE107" s="151"/>
    </row>
    <row r="108" spans="2:57" x14ac:dyDescent="0.25">
      <c r="B108" s="147">
        <v>36678</v>
      </c>
      <c r="C108" s="147">
        <v>36800</v>
      </c>
      <c r="E108" s="148">
        <v>0.315</v>
      </c>
      <c r="F108" s="97" t="s">
        <v>241</v>
      </c>
      <c r="G108" s="97" t="s">
        <v>242</v>
      </c>
      <c r="H108" s="99">
        <f t="shared" si="44"/>
        <v>0</v>
      </c>
      <c r="I108" s="97">
        <f>I107</f>
        <v>0.315</v>
      </c>
      <c r="K108" s="97" t="str">
        <f t="shared" si="45"/>
        <v>west</v>
      </c>
      <c r="L108" s="151">
        <f t="shared" si="37"/>
        <v>0</v>
      </c>
      <c r="M108" s="151">
        <f t="shared" si="37"/>
        <v>0</v>
      </c>
      <c r="N108" s="151">
        <f t="shared" si="37"/>
        <v>0</v>
      </c>
      <c r="O108" s="151">
        <f t="shared" si="37"/>
        <v>0</v>
      </c>
      <c r="P108" s="151">
        <f t="shared" ref="P108:AA109" si="46">IF($B108&lt;=P$2,IF($C108&gt;=P$2,$D108,0),0)</f>
        <v>0</v>
      </c>
      <c r="Q108" s="151">
        <f t="shared" si="46"/>
        <v>0</v>
      </c>
      <c r="R108" s="151">
        <f t="shared" si="46"/>
        <v>0</v>
      </c>
      <c r="S108" s="151">
        <f t="shared" si="46"/>
        <v>0</v>
      </c>
      <c r="T108" s="151">
        <f t="shared" si="46"/>
        <v>0</v>
      </c>
      <c r="U108" s="151">
        <f t="shared" si="46"/>
        <v>0</v>
      </c>
      <c r="V108" s="151">
        <f t="shared" si="46"/>
        <v>0</v>
      </c>
      <c r="W108" s="151">
        <f t="shared" si="46"/>
        <v>0</v>
      </c>
      <c r="X108" s="151">
        <f t="shared" si="46"/>
        <v>0</v>
      </c>
      <c r="Y108" s="151">
        <f t="shared" si="46"/>
        <v>0</v>
      </c>
      <c r="Z108" s="151">
        <f t="shared" si="46"/>
        <v>0</v>
      </c>
      <c r="AA108" s="151">
        <f t="shared" si="46"/>
        <v>0</v>
      </c>
      <c r="AB108" s="151">
        <f t="shared" si="36"/>
        <v>0</v>
      </c>
      <c r="AC108" s="151">
        <f t="shared" si="36"/>
        <v>0</v>
      </c>
      <c r="AD108" s="151">
        <f t="shared" si="36"/>
        <v>0</v>
      </c>
      <c r="AE108" s="151">
        <f t="shared" si="36"/>
        <v>0</v>
      </c>
      <c r="AF108" s="151">
        <f t="shared" si="36"/>
        <v>0</v>
      </c>
      <c r="AG108" s="151">
        <f t="shared" si="36"/>
        <v>0</v>
      </c>
      <c r="AH108" s="151">
        <f t="shared" si="36"/>
        <v>0</v>
      </c>
      <c r="AI108" s="151">
        <f t="shared" si="36"/>
        <v>0</v>
      </c>
      <c r="AJ108" s="151">
        <f t="shared" si="36"/>
        <v>0</v>
      </c>
      <c r="AK108" s="151">
        <f t="shared" si="36"/>
        <v>0</v>
      </c>
      <c r="AL108" s="151">
        <f t="shared" si="36"/>
        <v>0</v>
      </c>
      <c r="AM108" s="151">
        <f t="shared" si="36"/>
        <v>0</v>
      </c>
      <c r="AN108" s="151">
        <f t="shared" si="36"/>
        <v>0</v>
      </c>
      <c r="AO108" s="151">
        <f t="shared" si="36"/>
        <v>0</v>
      </c>
      <c r="AP108" s="151">
        <f t="shared" si="36"/>
        <v>0</v>
      </c>
      <c r="AQ108" s="151"/>
      <c r="AR108" s="151"/>
      <c r="AS108" s="151"/>
      <c r="AT108" s="151"/>
      <c r="AU108" s="151"/>
      <c r="AV108" s="151"/>
      <c r="AW108" s="151"/>
      <c r="AX108" s="151"/>
      <c r="AY108" s="151"/>
      <c r="AZ108" s="151"/>
      <c r="BA108" s="151"/>
      <c r="BB108" s="151"/>
      <c r="BC108" s="151"/>
      <c r="BD108" s="151"/>
      <c r="BE108" s="151"/>
    </row>
    <row r="109" spans="2:57" x14ac:dyDescent="0.25">
      <c r="B109" s="147">
        <v>36678</v>
      </c>
      <c r="C109" s="147">
        <v>36800</v>
      </c>
      <c r="E109" s="148">
        <v>0.34499999999999997</v>
      </c>
      <c r="F109" s="97" t="s">
        <v>241</v>
      </c>
      <c r="G109" s="97" t="s">
        <v>242</v>
      </c>
      <c r="H109" s="99">
        <f t="shared" si="44"/>
        <v>0</v>
      </c>
      <c r="I109" s="97">
        <f>I108</f>
        <v>0.315</v>
      </c>
      <c r="K109" s="97" t="str">
        <f t="shared" si="45"/>
        <v>west</v>
      </c>
      <c r="L109" s="151">
        <f t="shared" si="37"/>
        <v>0</v>
      </c>
      <c r="M109" s="151">
        <f t="shared" si="37"/>
        <v>0</v>
      </c>
      <c r="N109" s="151">
        <f t="shared" si="37"/>
        <v>0</v>
      </c>
      <c r="O109" s="151">
        <f t="shared" si="37"/>
        <v>0</v>
      </c>
      <c r="P109" s="151">
        <f t="shared" si="46"/>
        <v>0</v>
      </c>
      <c r="Q109" s="151">
        <f t="shared" si="46"/>
        <v>0</v>
      </c>
      <c r="R109" s="151">
        <f t="shared" si="46"/>
        <v>0</v>
      </c>
      <c r="S109" s="151">
        <f t="shared" si="46"/>
        <v>0</v>
      </c>
      <c r="T109" s="151">
        <f t="shared" si="46"/>
        <v>0</v>
      </c>
      <c r="U109" s="151">
        <f t="shared" si="46"/>
        <v>0</v>
      </c>
      <c r="V109" s="151">
        <f t="shared" si="46"/>
        <v>0</v>
      </c>
      <c r="W109" s="151">
        <f t="shared" si="46"/>
        <v>0</v>
      </c>
      <c r="X109" s="151">
        <f t="shared" si="46"/>
        <v>0</v>
      </c>
      <c r="Y109" s="151">
        <f t="shared" si="46"/>
        <v>0</v>
      </c>
      <c r="Z109" s="151">
        <f t="shared" si="46"/>
        <v>0</v>
      </c>
      <c r="AA109" s="151">
        <f t="shared" si="46"/>
        <v>0</v>
      </c>
      <c r="AB109" s="151">
        <f t="shared" si="36"/>
        <v>0</v>
      </c>
      <c r="AC109" s="151">
        <f t="shared" si="36"/>
        <v>0</v>
      </c>
      <c r="AD109" s="151">
        <f t="shared" si="36"/>
        <v>0</v>
      </c>
      <c r="AE109" s="151">
        <f t="shared" si="36"/>
        <v>0</v>
      </c>
      <c r="AF109" s="151">
        <f t="shared" si="36"/>
        <v>0</v>
      </c>
      <c r="AG109" s="151">
        <f t="shared" si="36"/>
        <v>0</v>
      </c>
      <c r="AH109" s="151">
        <f t="shared" si="36"/>
        <v>0</v>
      </c>
      <c r="AI109" s="151">
        <f t="shared" si="36"/>
        <v>0</v>
      </c>
      <c r="AJ109" s="151">
        <f t="shared" si="36"/>
        <v>0</v>
      </c>
      <c r="AK109" s="151">
        <f t="shared" si="36"/>
        <v>0</v>
      </c>
      <c r="AL109" s="151">
        <f t="shared" si="36"/>
        <v>0</v>
      </c>
      <c r="AM109" s="151">
        <f t="shared" si="36"/>
        <v>0</v>
      </c>
      <c r="AN109" s="151">
        <f t="shared" si="36"/>
        <v>0</v>
      </c>
      <c r="AO109" s="151">
        <f t="shared" si="36"/>
        <v>0</v>
      </c>
      <c r="AP109" s="151">
        <f t="shared" si="36"/>
        <v>0</v>
      </c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</row>
    <row r="110" spans="2:57" x14ac:dyDescent="0.25">
      <c r="H110" s="99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151"/>
      <c r="AX110" s="151"/>
      <c r="AY110" s="151"/>
      <c r="AZ110" s="151"/>
      <c r="BA110" s="151"/>
      <c r="BB110" s="151"/>
      <c r="BC110" s="151"/>
      <c r="BD110" s="151"/>
      <c r="BE110" s="151"/>
    </row>
    <row r="111" spans="2:57" x14ac:dyDescent="0.25">
      <c r="B111" s="147">
        <v>36678</v>
      </c>
      <c r="C111" s="147">
        <v>36800</v>
      </c>
      <c r="E111" s="148">
        <v>0.39500000000000002</v>
      </c>
      <c r="F111" s="97" t="s">
        <v>248</v>
      </c>
      <c r="G111" s="97" t="s">
        <v>220</v>
      </c>
      <c r="H111" s="99">
        <f>((I111-E111)*SUM(L111:AZ111)*10000)</f>
        <v>0</v>
      </c>
      <c r="I111" s="97">
        <v>0.28499999999999998</v>
      </c>
      <c r="K111" s="97" t="str">
        <f>IF(I111=1,0,G111)</f>
        <v>NY</v>
      </c>
      <c r="L111" s="151">
        <f t="shared" ref="L111:AP111" si="47">IF($B111&lt;=L$2,IF($C111&gt;=L$2,$D111,0),0)</f>
        <v>0</v>
      </c>
      <c r="M111" s="151">
        <f t="shared" si="47"/>
        <v>0</v>
      </c>
      <c r="N111" s="151">
        <f t="shared" si="47"/>
        <v>0</v>
      </c>
      <c r="O111" s="151">
        <f t="shared" si="47"/>
        <v>0</v>
      </c>
      <c r="P111" s="151">
        <f t="shared" si="47"/>
        <v>0</v>
      </c>
      <c r="Q111" s="151">
        <f t="shared" si="47"/>
        <v>0</v>
      </c>
      <c r="R111" s="151">
        <f t="shared" si="47"/>
        <v>0</v>
      </c>
      <c r="S111" s="151">
        <f t="shared" si="47"/>
        <v>0</v>
      </c>
      <c r="T111" s="151">
        <f t="shared" si="47"/>
        <v>0</v>
      </c>
      <c r="U111" s="151">
        <f t="shared" si="47"/>
        <v>0</v>
      </c>
      <c r="V111" s="151">
        <f t="shared" si="47"/>
        <v>0</v>
      </c>
      <c r="W111" s="151">
        <f t="shared" si="47"/>
        <v>0</v>
      </c>
      <c r="X111" s="151">
        <f t="shared" si="47"/>
        <v>0</v>
      </c>
      <c r="Y111" s="151">
        <f t="shared" si="47"/>
        <v>0</v>
      </c>
      <c r="Z111" s="151">
        <f t="shared" si="47"/>
        <v>0</v>
      </c>
      <c r="AA111" s="151">
        <f t="shared" si="47"/>
        <v>0</v>
      </c>
      <c r="AB111" s="151">
        <f t="shared" si="47"/>
        <v>0</v>
      </c>
      <c r="AC111" s="151">
        <f t="shared" si="47"/>
        <v>0</v>
      </c>
      <c r="AD111" s="151">
        <f t="shared" si="47"/>
        <v>0</v>
      </c>
      <c r="AE111" s="151">
        <f t="shared" si="47"/>
        <v>0</v>
      </c>
      <c r="AF111" s="151">
        <f t="shared" si="47"/>
        <v>0</v>
      </c>
      <c r="AG111" s="151">
        <f t="shared" si="47"/>
        <v>0</v>
      </c>
      <c r="AH111" s="151">
        <f t="shared" si="47"/>
        <v>0</v>
      </c>
      <c r="AI111" s="151">
        <f t="shared" si="47"/>
        <v>0</v>
      </c>
      <c r="AJ111" s="151">
        <f t="shared" si="47"/>
        <v>0</v>
      </c>
      <c r="AK111" s="151">
        <f t="shared" si="47"/>
        <v>0</v>
      </c>
      <c r="AL111" s="151">
        <f t="shared" si="47"/>
        <v>0</v>
      </c>
      <c r="AM111" s="151">
        <f t="shared" si="47"/>
        <v>0</v>
      </c>
      <c r="AN111" s="151">
        <f t="shared" si="47"/>
        <v>0</v>
      </c>
      <c r="AO111" s="151">
        <f t="shared" si="47"/>
        <v>0</v>
      </c>
      <c r="AP111" s="151">
        <f t="shared" si="47"/>
        <v>0</v>
      </c>
      <c r="AQ111" s="151"/>
      <c r="AR111" s="151"/>
      <c r="AS111" s="151"/>
      <c r="AT111" s="151"/>
      <c r="AU111" s="151"/>
      <c r="AV111" s="151"/>
      <c r="AW111" s="151"/>
      <c r="AX111" s="151"/>
      <c r="AY111" s="151"/>
      <c r="AZ111" s="151"/>
      <c r="BA111" s="151"/>
      <c r="BB111" s="151"/>
      <c r="BC111" s="151"/>
      <c r="BD111" s="151"/>
      <c r="BE111" s="15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4:O99"/>
  <sheetViews>
    <sheetView tabSelected="1" workbookViewId="0">
      <selection activeCell="G11" sqref="G11"/>
    </sheetView>
  </sheetViews>
  <sheetFormatPr defaultRowHeight="13.2" x14ac:dyDescent="0.25"/>
  <cols>
    <col min="1" max="7" width="9.109375" style="97" customWidth="1"/>
  </cols>
  <sheetData>
    <row r="4" spans="1:15" x14ac:dyDescent="0.25">
      <c r="A4" s="97" t="s">
        <v>103</v>
      </c>
      <c r="B4" s="99">
        <f>SUM(B10:B14)</f>
        <v>-31</v>
      </c>
      <c r="C4" s="99">
        <f>SUM(C10:C14)</f>
        <v>349.95471304005343</v>
      </c>
      <c r="D4" s="99">
        <f>SUM(D10:D14)</f>
        <v>1164.6692763281821</v>
      </c>
      <c r="E4" s="99">
        <f>SUM(E10:E14)</f>
        <v>184.50611825313882</v>
      </c>
      <c r="F4" s="99">
        <f>SUM(F10:F14)</f>
        <v>400.03045760999998</v>
      </c>
      <c r="G4" s="99">
        <f>SUM(G11:G14)</f>
        <v>-295.94147018542157</v>
      </c>
    </row>
    <row r="5" spans="1:15" x14ac:dyDescent="0.25">
      <c r="A5" s="97" t="s">
        <v>104</v>
      </c>
      <c r="B5" s="99">
        <f t="shared" ref="B5:G5" si="0">SUM(B15:B19)</f>
        <v>0</v>
      </c>
      <c r="C5" s="99">
        <f t="shared" si="0"/>
        <v>657.16749473247285</v>
      </c>
      <c r="D5" s="99">
        <f t="shared" si="0"/>
        <v>716.78781580027373</v>
      </c>
      <c r="E5" s="99">
        <f t="shared" si="0"/>
        <v>273.53189533140062</v>
      </c>
      <c r="F5" s="99">
        <f t="shared" si="0"/>
        <v>-257.78690008000001</v>
      </c>
      <c r="G5" s="99">
        <f t="shared" si="0"/>
        <v>-216.52701270833381</v>
      </c>
    </row>
    <row r="6" spans="1:15" x14ac:dyDescent="0.25">
      <c r="A6" s="97" t="s">
        <v>240</v>
      </c>
      <c r="B6" s="99">
        <f t="shared" ref="B6:G6" si="1">SUM(B20:B26)</f>
        <v>0</v>
      </c>
      <c r="C6" s="99">
        <f t="shared" si="1"/>
        <v>197.07586182</v>
      </c>
      <c r="D6" s="99">
        <f t="shared" si="1"/>
        <v>678.16743266000003</v>
      </c>
      <c r="E6" s="99">
        <f t="shared" si="1"/>
        <v>162.90365717318582</v>
      </c>
      <c r="F6" s="99">
        <f t="shared" si="1"/>
        <v>183.15282457000001</v>
      </c>
      <c r="G6" s="99">
        <f t="shared" si="1"/>
        <v>-92.704469774901696</v>
      </c>
    </row>
    <row r="8" spans="1:15" x14ac:dyDescent="0.25">
      <c r="B8" s="97" t="s">
        <v>102</v>
      </c>
      <c r="C8" s="97" t="s">
        <v>175</v>
      </c>
      <c r="D8" s="97" t="s">
        <v>175</v>
      </c>
      <c r="E8" s="97" t="s">
        <v>175</v>
      </c>
      <c r="F8" s="97" t="s">
        <v>175</v>
      </c>
      <c r="G8" s="97" t="s">
        <v>175</v>
      </c>
      <c r="L8" t="s">
        <v>139</v>
      </c>
      <c r="M8" t="s">
        <v>139</v>
      </c>
      <c r="N8" t="s">
        <v>139</v>
      </c>
      <c r="O8" t="s">
        <v>139</v>
      </c>
    </row>
    <row r="9" spans="1:15" x14ac:dyDescent="0.25">
      <c r="B9" s="97" t="s">
        <v>102</v>
      </c>
      <c r="C9" s="97" t="s">
        <v>177</v>
      </c>
      <c r="D9" s="97" t="s">
        <v>214</v>
      </c>
      <c r="E9" s="97" t="s">
        <v>220</v>
      </c>
      <c r="F9" s="97" t="s">
        <v>221</v>
      </c>
      <c r="G9" s="97" t="s">
        <v>176</v>
      </c>
      <c r="L9" t="s">
        <v>246</v>
      </c>
      <c r="M9" t="s">
        <v>245</v>
      </c>
      <c r="N9" t="s">
        <v>247</v>
      </c>
      <c r="O9" t="s">
        <v>249</v>
      </c>
    </row>
    <row r="10" spans="1:15" x14ac:dyDescent="0.25">
      <c r="A10" s="97" t="s">
        <v>143</v>
      </c>
      <c r="B10" s="99"/>
      <c r="C10" s="99"/>
      <c r="D10" s="99"/>
      <c r="E10" s="99"/>
      <c r="F10" s="99"/>
      <c r="G10" s="99"/>
      <c r="L10" s="99">
        <f>DSUM(SWAPTRADES,$A10,L$8:L$9)</f>
        <v>0</v>
      </c>
      <c r="M10" s="99">
        <f>DSUM(SWAPTRADES,$A10,M$8:M$9)</f>
        <v>0</v>
      </c>
      <c r="N10" s="99">
        <f>DSUM(SWAPTRADES,$A10,N$8:N$9)</f>
        <v>0</v>
      </c>
      <c r="O10" s="99">
        <f>DSUM(SWAPTRADES,$A10,O$8:O$9)</f>
        <v>0</v>
      </c>
    </row>
    <row r="11" spans="1:15" x14ac:dyDescent="0.25">
      <c r="A11" s="97" t="s">
        <v>144</v>
      </c>
      <c r="B11" s="99">
        <f t="shared" ref="B11:F24" si="2">DSUM(SWAPTRADES,$A11,B$8:B$9)</f>
        <v>15.5</v>
      </c>
      <c r="C11" s="99">
        <f t="shared" si="2"/>
        <v>47.132490600000004</v>
      </c>
      <c r="D11" s="99">
        <f t="shared" si="2"/>
        <v>316.06721757156271</v>
      </c>
      <c r="E11" s="99">
        <f t="shared" si="2"/>
        <v>10.205334245283495</v>
      </c>
      <c r="F11" s="99">
        <f t="shared" si="2"/>
        <v>118.73954203</v>
      </c>
      <c r="G11" s="99">
        <f>DSUM(SWAPTRADES,$A11,G$8:G$9)+'RISK PAGE'!AP10</f>
        <v>-233.65812006245056</v>
      </c>
      <c r="I11" s="99">
        <f>'RISK PAGE'!AP10</f>
        <v>-8.5339049724000198</v>
      </c>
      <c r="L11" s="99">
        <f t="shared" ref="L11:O27" si="3">DSUM(SWAPTRADES,$A11,L$8:L$9)</f>
        <v>-31</v>
      </c>
      <c r="M11" s="99">
        <f t="shared" si="3"/>
        <v>0</v>
      </c>
      <c r="N11" s="99">
        <f t="shared" si="3"/>
        <v>-77.5</v>
      </c>
      <c r="O11" s="99">
        <f t="shared" si="3"/>
        <v>-31</v>
      </c>
    </row>
    <row r="12" spans="1:15" x14ac:dyDescent="0.25">
      <c r="A12" s="97" t="s">
        <v>145</v>
      </c>
      <c r="B12" s="99">
        <f t="shared" si="2"/>
        <v>-15.5</v>
      </c>
      <c r="C12" s="99">
        <f t="shared" si="2"/>
        <v>15.384667970000006</v>
      </c>
      <c r="D12" s="99">
        <f t="shared" si="2"/>
        <v>297.31135943215713</v>
      </c>
      <c r="E12" s="99">
        <f t="shared" si="2"/>
        <v>23.03374110735956</v>
      </c>
      <c r="F12" s="99">
        <f t="shared" si="2"/>
        <v>115.98833196999999</v>
      </c>
      <c r="G12" s="99">
        <f>DSUM(SWAPTRADES,$A12,G$8:G$9)+'RISK PAGE'!AP11</f>
        <v>-94.670811243014754</v>
      </c>
      <c r="I12" s="99">
        <f>'RISK PAGE'!AP11</f>
        <v>-0.33551076396008739</v>
      </c>
      <c r="L12" s="99">
        <f t="shared" si="3"/>
        <v>-15.5</v>
      </c>
      <c r="M12" s="99">
        <f t="shared" si="3"/>
        <v>0</v>
      </c>
      <c r="N12" s="99">
        <f t="shared" si="3"/>
        <v>-15.5</v>
      </c>
      <c r="O12" s="99">
        <f t="shared" si="3"/>
        <v>-31</v>
      </c>
    </row>
    <row r="13" spans="1:15" x14ac:dyDescent="0.25">
      <c r="A13" s="97" t="s">
        <v>146</v>
      </c>
      <c r="B13" s="99">
        <f t="shared" si="2"/>
        <v>-15.5</v>
      </c>
      <c r="C13" s="99">
        <f t="shared" si="2"/>
        <v>120.42448249551336</v>
      </c>
      <c r="D13" s="99">
        <f t="shared" si="2"/>
        <v>277.59186043022311</v>
      </c>
      <c r="E13" s="99">
        <f t="shared" si="2"/>
        <v>83.098414715195602</v>
      </c>
      <c r="F13" s="99">
        <f t="shared" si="2"/>
        <v>107.49348519</v>
      </c>
      <c r="G13" s="99">
        <f>DSUM(SWAPTRADES,$A13,G$8:G$9)+'RISK PAGE'!AP12</f>
        <v>0.68085732720293102</v>
      </c>
      <c r="I13" s="99">
        <f>'RISK PAGE'!AP12</f>
        <v>-0.22872845159973387</v>
      </c>
      <c r="L13" s="99">
        <f t="shared" si="3"/>
        <v>-15.5</v>
      </c>
      <c r="M13" s="99">
        <f t="shared" si="3"/>
        <v>0</v>
      </c>
      <c r="N13" s="99">
        <f t="shared" si="3"/>
        <v>-15.5</v>
      </c>
      <c r="O13" s="99">
        <f t="shared" si="3"/>
        <v>-31</v>
      </c>
    </row>
    <row r="14" spans="1:15" x14ac:dyDescent="0.25">
      <c r="A14" s="97" t="s">
        <v>147</v>
      </c>
      <c r="B14" s="99">
        <f t="shared" si="2"/>
        <v>-15.5</v>
      </c>
      <c r="C14" s="99">
        <f t="shared" si="2"/>
        <v>167.01307197454008</v>
      </c>
      <c r="D14" s="99">
        <f t="shared" si="2"/>
        <v>273.69883889423943</v>
      </c>
      <c r="E14" s="99">
        <f t="shared" si="2"/>
        <v>68.16862818530015</v>
      </c>
      <c r="F14" s="99">
        <f t="shared" si="2"/>
        <v>57.809098419999998</v>
      </c>
      <c r="G14" s="99">
        <f>DSUM(SWAPTRADES,$A14,G$8:G$9)+'RISK PAGE'!AP13</f>
        <v>31.70660379284076</v>
      </c>
      <c r="I14" s="99">
        <f>'RISK PAGE'!AP13</f>
        <v>-0.2640702691997685</v>
      </c>
      <c r="L14" s="99">
        <f t="shared" si="3"/>
        <v>-15.5</v>
      </c>
      <c r="M14" s="99">
        <f t="shared" si="3"/>
        <v>0</v>
      </c>
      <c r="N14" s="99">
        <f t="shared" si="3"/>
        <v>-15.5</v>
      </c>
      <c r="O14" s="99">
        <f t="shared" si="3"/>
        <v>-31</v>
      </c>
    </row>
    <row r="15" spans="1:15" x14ac:dyDescent="0.25">
      <c r="A15" s="97" t="s">
        <v>148</v>
      </c>
      <c r="B15" s="99">
        <f t="shared" si="2"/>
        <v>0</v>
      </c>
      <c r="C15" s="99">
        <f t="shared" si="2"/>
        <v>158.9202988461127</v>
      </c>
      <c r="D15" s="99">
        <f t="shared" si="2"/>
        <v>150.7599548219406</v>
      </c>
      <c r="E15" s="99">
        <f t="shared" si="2"/>
        <v>114.07338750854478</v>
      </c>
      <c r="F15" s="99">
        <f t="shared" si="2"/>
        <v>-65.10641437999999</v>
      </c>
      <c r="G15" s="99">
        <f>DSUM(SWAPTRADES,$A15,G$8:G$9)+'RISK PAGE'!AP14</f>
        <v>-15.824228407397278</v>
      </c>
      <c r="I15" s="99">
        <f>'RISK PAGE'!AP14</f>
        <v>3.9666087779999804</v>
      </c>
      <c r="L15" s="99">
        <f t="shared" si="3"/>
        <v>0</v>
      </c>
      <c r="M15" s="99">
        <f t="shared" si="3"/>
        <v>0</v>
      </c>
      <c r="N15" s="99">
        <f t="shared" si="3"/>
        <v>31</v>
      </c>
      <c r="O15" s="99">
        <f t="shared" si="3"/>
        <v>0</v>
      </c>
    </row>
    <row r="16" spans="1:15" x14ac:dyDescent="0.25">
      <c r="A16" s="97" t="s">
        <v>149</v>
      </c>
      <c r="B16" s="99">
        <f t="shared" si="2"/>
        <v>0</v>
      </c>
      <c r="C16" s="99">
        <f t="shared" si="2"/>
        <v>155.14423038969241</v>
      </c>
      <c r="D16" s="99">
        <f t="shared" si="2"/>
        <v>144.12470447465216</v>
      </c>
      <c r="E16" s="99">
        <f t="shared" si="2"/>
        <v>21.687869774710151</v>
      </c>
      <c r="F16" s="99">
        <f t="shared" si="2"/>
        <v>-62.119651970000007</v>
      </c>
      <c r="G16" s="99">
        <f>DSUM(SWAPTRADES,$A16,G$8:G$9)+'RISK PAGE'!AP15</f>
        <v>-15.052277780599173</v>
      </c>
      <c r="I16" s="99">
        <f>'RISK PAGE'!AP15</f>
        <v>3.4083521851999832</v>
      </c>
      <c r="L16" s="99">
        <f t="shared" si="3"/>
        <v>0</v>
      </c>
      <c r="M16" s="99">
        <f t="shared" si="3"/>
        <v>0</v>
      </c>
      <c r="N16" s="99">
        <f t="shared" si="3"/>
        <v>31</v>
      </c>
      <c r="O16" s="99">
        <f t="shared" si="3"/>
        <v>0</v>
      </c>
    </row>
    <row r="17" spans="1:15" x14ac:dyDescent="0.25">
      <c r="A17" s="156" t="s">
        <v>150</v>
      </c>
      <c r="B17" s="99">
        <f t="shared" si="2"/>
        <v>0</v>
      </c>
      <c r="C17" s="99">
        <f t="shared" si="2"/>
        <v>101.96445060758529</v>
      </c>
      <c r="D17" s="99">
        <f t="shared" si="2"/>
        <v>141.07170383236729</v>
      </c>
      <c r="E17" s="99">
        <f t="shared" si="2"/>
        <v>32.816746316452978</v>
      </c>
      <c r="F17" s="99">
        <f t="shared" si="2"/>
        <v>-38.38596364</v>
      </c>
      <c r="G17" s="99">
        <f>DSUM(SWAPTRADES,$A17,G$8:G$9)+'RISK PAGE'!AP16</f>
        <v>-76.686367811995552</v>
      </c>
      <c r="I17" s="99">
        <f>'RISK PAGE'!AP16</f>
        <v>3.2038703471999948</v>
      </c>
      <c r="L17" s="99">
        <f t="shared" si="3"/>
        <v>0</v>
      </c>
      <c r="M17" s="99">
        <f t="shared" si="3"/>
        <v>0</v>
      </c>
      <c r="N17" s="99">
        <f t="shared" si="3"/>
        <v>31</v>
      </c>
      <c r="O17" s="99">
        <f t="shared" si="3"/>
        <v>0</v>
      </c>
    </row>
    <row r="18" spans="1:15" x14ac:dyDescent="0.25">
      <c r="A18" s="156" t="s">
        <v>151</v>
      </c>
      <c r="B18" s="99">
        <f t="shared" si="2"/>
        <v>0</v>
      </c>
      <c r="C18" s="99">
        <f t="shared" si="2"/>
        <v>130.61971014441693</v>
      </c>
      <c r="D18" s="99">
        <f t="shared" si="2"/>
        <v>137.22292794647993</v>
      </c>
      <c r="E18" s="99">
        <f t="shared" si="2"/>
        <v>16.12529901048849</v>
      </c>
      <c r="F18" s="99">
        <f t="shared" si="2"/>
        <v>-41.836626170000002</v>
      </c>
      <c r="G18" s="99">
        <f>DSUM(SWAPTRADES,$A18,G$8:G$9)+'RISK PAGE'!AP17</f>
        <v>-63.193511033598405</v>
      </c>
      <c r="I18" s="99">
        <f>'RISK PAGE'!AP17</f>
        <v>4.2114439251999798</v>
      </c>
      <c r="L18" s="99">
        <f t="shared" si="3"/>
        <v>0</v>
      </c>
      <c r="M18" s="99">
        <f t="shared" si="3"/>
        <v>0</v>
      </c>
      <c r="N18" s="99">
        <f t="shared" si="3"/>
        <v>31</v>
      </c>
      <c r="O18" s="99">
        <f t="shared" si="3"/>
        <v>0</v>
      </c>
    </row>
    <row r="19" spans="1:15" x14ac:dyDescent="0.25">
      <c r="A19" s="157" t="s">
        <v>152</v>
      </c>
      <c r="B19" s="99">
        <f t="shared" si="2"/>
        <v>0</v>
      </c>
      <c r="C19" s="99">
        <f t="shared" si="2"/>
        <v>110.51880474466559</v>
      </c>
      <c r="D19" s="99">
        <f t="shared" si="2"/>
        <v>143.6085247248337</v>
      </c>
      <c r="E19" s="99">
        <f t="shared" si="2"/>
        <v>88.828592721204217</v>
      </c>
      <c r="F19" s="99">
        <f t="shared" si="2"/>
        <v>-50.338243920000004</v>
      </c>
      <c r="G19" s="99">
        <f>DSUM(SWAPTRADES,$A19,G$8:G$9)+'RISK PAGE'!AP18</f>
        <v>-45.770627674743409</v>
      </c>
      <c r="I19" s="99">
        <f>'RISK PAGE'!AP18</f>
        <v>4.1460432255999926</v>
      </c>
      <c r="L19" s="99">
        <f t="shared" si="3"/>
        <v>0</v>
      </c>
      <c r="M19" s="99">
        <f t="shared" si="3"/>
        <v>0</v>
      </c>
      <c r="N19" s="99">
        <f t="shared" si="3"/>
        <v>31</v>
      </c>
      <c r="O19" s="99">
        <f t="shared" si="3"/>
        <v>0</v>
      </c>
    </row>
    <row r="20" spans="1:15" x14ac:dyDescent="0.25">
      <c r="A20" s="156" t="s">
        <v>153</v>
      </c>
      <c r="B20" s="99">
        <f t="shared" si="2"/>
        <v>0</v>
      </c>
      <c r="C20" s="99">
        <f t="shared" si="2"/>
        <v>29.513549669999996</v>
      </c>
      <c r="D20" s="99">
        <f t="shared" si="2"/>
        <v>104.04984731</v>
      </c>
      <c r="E20" s="99">
        <f t="shared" si="2"/>
        <v>25.95799575111344</v>
      </c>
      <c r="F20" s="99">
        <f t="shared" si="2"/>
        <v>27.616089689999999</v>
      </c>
      <c r="G20" s="99">
        <f>DSUM(SWAPTRADES,$A20,G$8:G$9)+'RISK PAGE'!AP19</f>
        <v>-15.850400378928569</v>
      </c>
      <c r="I20" s="99">
        <f>'RISK PAGE'!AP19</f>
        <v>0.38300146107142946</v>
      </c>
      <c r="L20" s="99">
        <f t="shared" si="3"/>
        <v>0</v>
      </c>
      <c r="M20" s="99">
        <f t="shared" si="3"/>
        <v>0</v>
      </c>
      <c r="N20" s="99">
        <f t="shared" si="3"/>
        <v>0</v>
      </c>
      <c r="O20" s="99">
        <f t="shared" si="3"/>
        <v>0</v>
      </c>
    </row>
    <row r="21" spans="1:15" x14ac:dyDescent="0.25">
      <c r="A21" s="156" t="s">
        <v>154</v>
      </c>
      <c r="B21" s="99">
        <f t="shared" si="2"/>
        <v>0</v>
      </c>
      <c r="C21" s="99">
        <f t="shared" si="2"/>
        <v>28.96380564</v>
      </c>
      <c r="D21" s="99">
        <f t="shared" si="2"/>
        <v>107.32090384999999</v>
      </c>
      <c r="E21" s="99">
        <f t="shared" si="2"/>
        <v>21.140901275272235</v>
      </c>
      <c r="F21" s="99">
        <f t="shared" si="2"/>
        <v>28.60591591</v>
      </c>
      <c r="G21" s="99">
        <f>DSUM(SWAPTRADES,$A21,G$8:G$9)+'RISK PAGE'!AP20</f>
        <v>-12.030294298428572</v>
      </c>
      <c r="I21" s="99">
        <f>'RISK PAGE'!AP20</f>
        <v>0.45000398157142968</v>
      </c>
      <c r="L21" s="99">
        <f t="shared" si="3"/>
        <v>0</v>
      </c>
      <c r="M21" s="99">
        <f t="shared" si="3"/>
        <v>0</v>
      </c>
      <c r="N21" s="99">
        <f t="shared" si="3"/>
        <v>0</v>
      </c>
      <c r="O21" s="99">
        <f t="shared" si="3"/>
        <v>0</v>
      </c>
    </row>
    <row r="22" spans="1:15" x14ac:dyDescent="0.25">
      <c r="A22" s="156" t="s">
        <v>155</v>
      </c>
      <c r="B22" s="99">
        <f t="shared" si="2"/>
        <v>0</v>
      </c>
      <c r="C22" s="99">
        <f t="shared" si="2"/>
        <v>29.386160459999996</v>
      </c>
      <c r="D22" s="99">
        <f t="shared" si="2"/>
        <v>97.632971060000003</v>
      </c>
      <c r="E22" s="99">
        <f t="shared" si="2"/>
        <v>21.74873512157118</v>
      </c>
      <c r="F22" s="99">
        <f t="shared" si="2"/>
        <v>31.420265569999998</v>
      </c>
      <c r="G22" s="99">
        <f>DSUM(SWAPTRADES,$A22,G$8:G$9)+'RISK PAGE'!AP21</f>
        <v>-11.531242509785711</v>
      </c>
      <c r="I22" s="99">
        <f>'RISK PAGE'!AP21</f>
        <v>0.43925512021428675</v>
      </c>
      <c r="L22" s="99">
        <f t="shared" si="3"/>
        <v>0</v>
      </c>
      <c r="M22" s="99">
        <f t="shared" si="3"/>
        <v>0</v>
      </c>
      <c r="N22" s="99">
        <f t="shared" si="3"/>
        <v>0</v>
      </c>
      <c r="O22" s="99">
        <f t="shared" si="3"/>
        <v>0</v>
      </c>
    </row>
    <row r="23" spans="1:15" x14ac:dyDescent="0.25">
      <c r="A23" s="156" t="s">
        <v>156</v>
      </c>
      <c r="B23" s="99">
        <f t="shared" si="2"/>
        <v>0</v>
      </c>
      <c r="C23" s="99">
        <f t="shared" si="2"/>
        <v>29.337532210000003</v>
      </c>
      <c r="D23" s="99">
        <f t="shared" si="2"/>
        <v>99.039299369999995</v>
      </c>
      <c r="E23" s="99">
        <f t="shared" si="2"/>
        <v>24.774541472384442</v>
      </c>
      <c r="F23" s="99">
        <f t="shared" si="2"/>
        <v>26.709674760000002</v>
      </c>
      <c r="G23" s="99">
        <f>DSUM(SWAPTRADES,$A23,G$8:G$9)+'RISK PAGE'!AP22</f>
        <v>-12.014987257142856</v>
      </c>
      <c r="I23" s="99">
        <f>'RISK PAGE'!AP22</f>
        <v>0.41534938285714385</v>
      </c>
      <c r="L23" s="99">
        <f t="shared" si="3"/>
        <v>0</v>
      </c>
      <c r="M23" s="99">
        <f t="shared" si="3"/>
        <v>0</v>
      </c>
      <c r="N23" s="99">
        <f t="shared" si="3"/>
        <v>0</v>
      </c>
      <c r="O23" s="99">
        <f t="shared" si="3"/>
        <v>0</v>
      </c>
    </row>
    <row r="24" spans="1:15" x14ac:dyDescent="0.25">
      <c r="A24" s="156" t="s">
        <v>157</v>
      </c>
      <c r="B24" s="99">
        <f t="shared" si="2"/>
        <v>0</v>
      </c>
      <c r="C24" s="99">
        <f t="shared" si="2"/>
        <v>26.598195769999997</v>
      </c>
      <c r="D24" s="99">
        <f t="shared" si="2"/>
        <v>96.987259749999993</v>
      </c>
      <c r="E24" s="99">
        <f t="shared" si="2"/>
        <v>24.3896418881518</v>
      </c>
      <c r="F24" s="99">
        <f t="shared" si="2"/>
        <v>23.736120330000002</v>
      </c>
      <c r="G24" s="99">
        <f>DSUM(SWAPTRADES,$A24,G$8:G$9)+'RISK PAGE'!AP23</f>
        <v>-12.911863833642856</v>
      </c>
      <c r="I24" s="99">
        <f>'RISK PAGE'!AP23</f>
        <v>0.38498547635714386</v>
      </c>
      <c r="L24" s="99">
        <f t="shared" si="3"/>
        <v>0</v>
      </c>
      <c r="M24" s="99">
        <f t="shared" si="3"/>
        <v>0</v>
      </c>
      <c r="N24" s="99">
        <f t="shared" si="3"/>
        <v>0</v>
      </c>
      <c r="O24" s="99">
        <f t="shared" si="3"/>
        <v>0</v>
      </c>
    </row>
    <row r="25" spans="1:15" x14ac:dyDescent="0.25">
      <c r="A25" s="156" t="s">
        <v>158</v>
      </c>
      <c r="B25" s="99">
        <f>DSUM(SWAPTRADES,$A25,B$8:B$9)</f>
        <v>0</v>
      </c>
      <c r="C25" s="99">
        <f>DSUM(SWAPTRADES,$A25,C$8:C$9)</f>
        <v>26.220535479999999</v>
      </c>
      <c r="D25" s="99">
        <f>DSUM(SWAPTRADES,$A25,D$8:D$9)</f>
        <v>86.598489410000013</v>
      </c>
      <c r="E25" s="99">
        <f>DSUM(SWAPTRADES,$A25,E$8:E$9)</f>
        <v>20.879650016996486</v>
      </c>
      <c r="F25" s="99">
        <f>DSUM(SWAPTRADES,$A25,F$8:F$9)</f>
        <v>22.293490119999998</v>
      </c>
      <c r="G25" s="99">
        <f>DSUM(SWAPTRADES,$A25,G$8:G$9)+'RISK PAGE'!AP24</f>
        <v>-13.68768059844413</v>
      </c>
      <c r="I25" s="99">
        <f>'RISK PAGE'!AP24</f>
        <v>0.35036947155587073</v>
      </c>
      <c r="L25" s="99">
        <f t="shared" si="3"/>
        <v>0</v>
      </c>
      <c r="M25" s="99">
        <f t="shared" si="3"/>
        <v>0</v>
      </c>
      <c r="N25" s="99">
        <f t="shared" si="3"/>
        <v>0</v>
      </c>
      <c r="O25" s="99">
        <f t="shared" si="3"/>
        <v>0</v>
      </c>
    </row>
    <row r="26" spans="1:15" x14ac:dyDescent="0.25">
      <c r="A26" s="156" t="s">
        <v>159</v>
      </c>
      <c r="B26" s="99">
        <f t="shared" ref="B26:F41" si="4">DSUM(SWAPTRADES,$A26,B$8:B$9)</f>
        <v>0</v>
      </c>
      <c r="C26" s="99">
        <f t="shared" si="4"/>
        <v>27.056082590000003</v>
      </c>
      <c r="D26" s="99">
        <f t="shared" si="4"/>
        <v>86.538661910000002</v>
      </c>
      <c r="E26" s="99">
        <f t="shared" si="4"/>
        <v>24.012191647696213</v>
      </c>
      <c r="F26" s="99">
        <f t="shared" si="4"/>
        <v>22.771268190000001</v>
      </c>
      <c r="G26" s="99">
        <f>DSUM(SWAPTRADES,$A26,G$8:G$9)+'RISK PAGE'!AP25</f>
        <v>-14.678000898528994</v>
      </c>
      <c r="I26" s="99">
        <f>'RISK PAGE'!AP25</f>
        <v>0.32591222147100507</v>
      </c>
      <c r="L26" s="99">
        <f t="shared" si="3"/>
        <v>0</v>
      </c>
      <c r="M26" s="99">
        <f t="shared" si="3"/>
        <v>0</v>
      </c>
      <c r="N26" s="99">
        <f t="shared" si="3"/>
        <v>0</v>
      </c>
      <c r="O26" s="99">
        <f t="shared" si="3"/>
        <v>0</v>
      </c>
    </row>
    <row r="27" spans="1:15" x14ac:dyDescent="0.25">
      <c r="A27" s="156" t="s">
        <v>160</v>
      </c>
      <c r="B27" s="99">
        <f t="shared" si="4"/>
        <v>0</v>
      </c>
      <c r="C27" s="99">
        <f t="shared" si="4"/>
        <v>27.151520989999998</v>
      </c>
      <c r="D27" s="99">
        <f t="shared" si="4"/>
        <v>73.066952740000005</v>
      </c>
      <c r="E27" s="99">
        <f t="shared" si="4"/>
        <v>-25.826754197015582</v>
      </c>
      <c r="F27" s="99">
        <f t="shared" si="4"/>
        <v>19.75399706</v>
      </c>
      <c r="G27" s="99">
        <f>DSUM(SWAPTRADES,$A27,G$8:G$9)+'RISK PAGE'!AP26</f>
        <v>-56.756675952079192</v>
      </c>
      <c r="I27" s="99">
        <f>'RISK PAGE'!AP26</f>
        <v>-0.35103572207919798</v>
      </c>
      <c r="L27" s="99">
        <f t="shared" si="3"/>
        <v>0</v>
      </c>
      <c r="M27" s="99">
        <f t="shared" si="3"/>
        <v>0</v>
      </c>
      <c r="N27" s="99">
        <f t="shared" si="3"/>
        <v>0</v>
      </c>
      <c r="O27" s="99">
        <f t="shared" si="3"/>
        <v>0</v>
      </c>
    </row>
    <row r="28" spans="1:15" x14ac:dyDescent="0.25">
      <c r="A28" s="156" t="s">
        <v>161</v>
      </c>
      <c r="B28" s="99">
        <f t="shared" si="4"/>
        <v>0</v>
      </c>
      <c r="C28" s="99">
        <f t="shared" si="4"/>
        <v>26.117598510000001</v>
      </c>
      <c r="D28" s="99">
        <f t="shared" si="4"/>
        <v>64.761116130000005</v>
      </c>
      <c r="E28" s="99">
        <f t="shared" si="4"/>
        <v>-29.393034686198469</v>
      </c>
      <c r="F28" s="99">
        <f t="shared" si="4"/>
        <v>20.678372959999997</v>
      </c>
      <c r="G28" s="99">
        <f>DSUM(SWAPTRADES,$A28,G$8:G$9)+'RISK PAGE'!AP27</f>
        <v>-60.238903629900989</v>
      </c>
      <c r="I28" s="99">
        <f>'RISK PAGE'!AP27</f>
        <v>-0.32074992990098061</v>
      </c>
    </row>
    <row r="29" spans="1:15" x14ac:dyDescent="0.25">
      <c r="A29" s="156" t="s">
        <v>162</v>
      </c>
      <c r="B29" s="99">
        <f t="shared" si="4"/>
        <v>0</v>
      </c>
      <c r="C29" s="99">
        <f t="shared" si="4"/>
        <v>10.014890550000001</v>
      </c>
      <c r="D29" s="99">
        <f t="shared" si="4"/>
        <v>62.483075830000004</v>
      </c>
      <c r="E29" s="99">
        <f t="shared" si="4"/>
        <v>-16.019752430912114</v>
      </c>
      <c r="F29" s="99">
        <f t="shared" si="4"/>
        <v>-3.9013593999999996</v>
      </c>
      <c r="G29" s="99">
        <f>DSUM(SWAPTRADES,$A29,G$8:G$9)+'RISK PAGE'!AP28</f>
        <v>-14.149337878799997</v>
      </c>
      <c r="I29" s="99">
        <f>'RISK PAGE'!AP28</f>
        <v>-0.15834348879999549</v>
      </c>
    </row>
    <row r="30" spans="1:15" x14ac:dyDescent="0.25">
      <c r="A30" s="156" t="s">
        <v>163</v>
      </c>
      <c r="B30" s="99">
        <f t="shared" si="4"/>
        <v>0</v>
      </c>
      <c r="C30" s="99">
        <f t="shared" si="4"/>
        <v>9.2388760199999993</v>
      </c>
      <c r="D30" s="99">
        <f t="shared" si="4"/>
        <v>61.856540029999991</v>
      </c>
      <c r="E30" s="99">
        <f t="shared" si="4"/>
        <v>-18.700420401916347</v>
      </c>
      <c r="F30" s="99">
        <f t="shared" si="4"/>
        <v>-4.2897490499999993</v>
      </c>
      <c r="G30" s="99">
        <f>DSUM(SWAPTRADES,$A30,G$8:G$9)+'RISK PAGE'!AP29</f>
        <v>-12.832166015199995</v>
      </c>
      <c r="I30" s="99">
        <f>'RISK PAGE'!AP29</f>
        <v>-0.16925947519999518</v>
      </c>
    </row>
    <row r="31" spans="1:15" x14ac:dyDescent="0.25">
      <c r="A31" s="157" t="s">
        <v>164</v>
      </c>
      <c r="B31" s="99">
        <f t="shared" si="4"/>
        <v>0</v>
      </c>
      <c r="C31" s="99">
        <f t="shared" si="4"/>
        <v>10.975910789999999</v>
      </c>
      <c r="D31" s="99">
        <f t="shared" si="4"/>
        <v>70.028794379999994</v>
      </c>
      <c r="E31" s="99">
        <f t="shared" si="4"/>
        <v>-27.871770315536359</v>
      </c>
      <c r="F31" s="99">
        <f t="shared" si="4"/>
        <v>-5.7833147399999998</v>
      </c>
      <c r="G31" s="99">
        <f>DSUM(SWAPTRADES,$A31,G$8:G$9)+'RISK PAGE'!AP30</f>
        <v>-11.192178248399994</v>
      </c>
      <c r="I31" s="99">
        <f>'RISK PAGE'!AP30</f>
        <v>-0.19518185839999447</v>
      </c>
    </row>
    <row r="32" spans="1:15" x14ac:dyDescent="0.25">
      <c r="A32" s="156" t="s">
        <v>165</v>
      </c>
      <c r="B32" s="99">
        <f t="shared" si="4"/>
        <v>0</v>
      </c>
      <c r="C32" s="99">
        <f t="shared" si="4"/>
        <v>8.9649368399999982</v>
      </c>
      <c r="D32" s="99">
        <f t="shared" si="4"/>
        <v>73.608697469999996</v>
      </c>
      <c r="E32" s="99">
        <f t="shared" si="4"/>
        <v>-8.3298241999999991</v>
      </c>
      <c r="F32" s="99">
        <f t="shared" si="4"/>
        <v>-2.3928207799999996</v>
      </c>
      <c r="G32" s="99">
        <f>DSUM(SWAPTRADES,$A32,G$8:G$9)+'RISK PAGE'!AP31</f>
        <v>-1.80750268</v>
      </c>
      <c r="I32" s="99">
        <f>'RISK PAGE'!AP31</f>
        <v>0</v>
      </c>
    </row>
    <row r="33" spans="1:9" x14ac:dyDescent="0.25">
      <c r="A33" s="156" t="s">
        <v>166</v>
      </c>
      <c r="B33" s="99">
        <f t="shared" si="4"/>
        <v>0</v>
      </c>
      <c r="C33" s="99">
        <f t="shared" si="4"/>
        <v>7.5723249399999997</v>
      </c>
      <c r="D33" s="99">
        <f t="shared" si="4"/>
        <v>73.864955859999995</v>
      </c>
      <c r="E33" s="99">
        <f t="shared" si="4"/>
        <v>-7.6249936900000002</v>
      </c>
      <c r="F33" s="99">
        <f t="shared" si="4"/>
        <v>-3.0918278299999997</v>
      </c>
      <c r="G33" s="99">
        <f>DSUM(SWAPTRADES,$A33,G$8:G$9)+'RISK PAGE'!AP32</f>
        <v>-2.0312794900000002</v>
      </c>
      <c r="I33" s="99">
        <f>'RISK PAGE'!AP32</f>
        <v>0</v>
      </c>
    </row>
    <row r="34" spans="1:9" x14ac:dyDescent="0.25">
      <c r="A34" s="156" t="s">
        <v>167</v>
      </c>
      <c r="B34" s="99">
        <f t="shared" si="4"/>
        <v>0</v>
      </c>
      <c r="C34" s="99">
        <f t="shared" si="4"/>
        <v>7.1074234200000008</v>
      </c>
      <c r="D34" s="99">
        <f t="shared" si="4"/>
        <v>69.417547370000008</v>
      </c>
      <c r="E34" s="99">
        <f t="shared" si="4"/>
        <v>-7.4163002499999999</v>
      </c>
      <c r="F34" s="99">
        <f t="shared" si="4"/>
        <v>-3.1542977200000002</v>
      </c>
      <c r="G34" s="99">
        <f>DSUM(SWAPTRADES,$A34,G$8:G$9)+'RISK PAGE'!AP33</f>
        <v>-2.0287845400000002</v>
      </c>
      <c r="I34" s="99">
        <f>'RISK PAGE'!AP33</f>
        <v>0</v>
      </c>
    </row>
    <row r="35" spans="1:9" x14ac:dyDescent="0.25">
      <c r="A35" s="156" t="s">
        <v>168</v>
      </c>
      <c r="B35" s="99">
        <f t="shared" si="4"/>
        <v>0</v>
      </c>
      <c r="C35" s="99">
        <f t="shared" si="4"/>
        <v>7.2281032700000001</v>
      </c>
      <c r="D35" s="99">
        <f t="shared" si="4"/>
        <v>70.213320190000005</v>
      </c>
      <c r="E35" s="99">
        <f t="shared" si="4"/>
        <v>-7.4030590700000003</v>
      </c>
      <c r="F35" s="99">
        <f t="shared" si="4"/>
        <v>-3.4519069</v>
      </c>
      <c r="G35" s="99">
        <f>DSUM(SWAPTRADES,$A35,G$8:G$9)+'RISK PAGE'!AP34</f>
        <v>-1.91414149</v>
      </c>
      <c r="I35" s="99">
        <f>'RISK PAGE'!AP34</f>
        <v>0</v>
      </c>
    </row>
    <row r="36" spans="1:9" x14ac:dyDescent="0.25">
      <c r="A36" s="156" t="s">
        <v>169</v>
      </c>
      <c r="B36" s="99">
        <f t="shared" si="4"/>
        <v>0</v>
      </c>
      <c r="C36" s="99">
        <f t="shared" si="4"/>
        <v>7.0338881999999989</v>
      </c>
      <c r="D36" s="99">
        <f t="shared" si="4"/>
        <v>68.505740630000005</v>
      </c>
      <c r="E36" s="99">
        <f t="shared" si="4"/>
        <v>-7.4245085099999999</v>
      </c>
      <c r="F36" s="99">
        <f t="shared" si="4"/>
        <v>-3.5990978599999996</v>
      </c>
      <c r="G36" s="99">
        <f>DSUM(SWAPTRADES,$A36,G$8:G$9)+'RISK PAGE'!AP35</f>
        <v>-1.9118608399999999</v>
      </c>
      <c r="I36" s="99">
        <f>'RISK PAGE'!AP35</f>
        <v>0</v>
      </c>
    </row>
    <row r="37" spans="1:9" x14ac:dyDescent="0.25">
      <c r="A37" s="156" t="s">
        <v>170</v>
      </c>
      <c r="B37" s="99">
        <f t="shared" si="4"/>
        <v>0</v>
      </c>
      <c r="C37" s="99">
        <f t="shared" si="4"/>
        <v>6.6287853999999999</v>
      </c>
      <c r="D37" s="99">
        <f t="shared" si="4"/>
        <v>64.276323309999995</v>
      </c>
      <c r="E37" s="99">
        <f t="shared" si="4"/>
        <v>-6.8134758</v>
      </c>
      <c r="F37" s="99">
        <f t="shared" si="4"/>
        <v>-3.71837062</v>
      </c>
      <c r="G37" s="99">
        <f>DSUM(SWAPTRADES,$A37,G$8:G$9)+'RISK PAGE'!AP36</f>
        <v>-1.7972220000000001</v>
      </c>
      <c r="I37" s="99">
        <f>'RISK PAGE'!AP36</f>
        <v>0</v>
      </c>
    </row>
    <row r="38" spans="1:9" x14ac:dyDescent="0.25">
      <c r="A38" s="156" t="s">
        <v>171</v>
      </c>
      <c r="B38" s="99">
        <f t="shared" si="4"/>
        <v>0</v>
      </c>
      <c r="C38" s="99">
        <f t="shared" si="4"/>
        <v>6.8578720100000004</v>
      </c>
      <c r="D38" s="99">
        <f t="shared" si="4"/>
        <v>64.579108219999995</v>
      </c>
      <c r="E38" s="99">
        <f t="shared" si="4"/>
        <v>-6.4365532300000003</v>
      </c>
      <c r="F38" s="99">
        <f t="shared" si="4"/>
        <v>-3.86396286</v>
      </c>
      <c r="G38" s="99">
        <f>DSUM(SWAPTRADES,$A38,G$8:G$9)+'RISK PAGE'!AP37</f>
        <v>-1.9078079400000001</v>
      </c>
      <c r="I38" s="99">
        <f>'RISK PAGE'!AP37</f>
        <v>0</v>
      </c>
    </row>
    <row r="39" spans="1:9" x14ac:dyDescent="0.25">
      <c r="A39" s="156" t="s">
        <v>172</v>
      </c>
      <c r="B39" s="99">
        <f t="shared" si="4"/>
        <v>0</v>
      </c>
      <c r="C39" s="99">
        <f t="shared" si="4"/>
        <v>6.7157659699999996</v>
      </c>
      <c r="D39" s="99">
        <f t="shared" si="4"/>
        <v>54.156736199999997</v>
      </c>
      <c r="E39" s="99">
        <f t="shared" si="4"/>
        <v>0</v>
      </c>
      <c r="F39" s="99">
        <f t="shared" si="4"/>
        <v>-3.6214738</v>
      </c>
      <c r="G39" s="99">
        <f>DSUM(SWAPTRADES,$A39,G$8:G$9)+'RISK PAGE'!AP38</f>
        <v>-1.45721849</v>
      </c>
      <c r="I39" s="99">
        <f>'RISK PAGE'!AP38</f>
        <v>0</v>
      </c>
    </row>
    <row r="40" spans="1:9" x14ac:dyDescent="0.25">
      <c r="A40" s="156" t="s">
        <v>173</v>
      </c>
      <c r="B40" s="99">
        <f t="shared" si="4"/>
        <v>0</v>
      </c>
      <c r="C40" s="99">
        <f t="shared" si="4"/>
        <v>6.1340407899999994</v>
      </c>
      <c r="D40" s="99">
        <f t="shared" si="4"/>
        <v>48.834419320000002</v>
      </c>
      <c r="E40" s="99">
        <f t="shared" si="4"/>
        <v>0</v>
      </c>
      <c r="F40" s="99">
        <f t="shared" si="4"/>
        <v>-3.3392207900000002</v>
      </c>
      <c r="G40" s="99">
        <f>DSUM(SWAPTRADES,$A40,G$8:G$9)+'RISK PAGE'!AP39</f>
        <v>-1.2319890200000001</v>
      </c>
      <c r="I40" s="99">
        <f>'RISK PAGE'!AP39</f>
        <v>0</v>
      </c>
    </row>
    <row r="41" spans="1:9" x14ac:dyDescent="0.25">
      <c r="A41" s="156" t="s">
        <v>189</v>
      </c>
      <c r="B41" s="99">
        <f t="shared" si="4"/>
        <v>0</v>
      </c>
      <c r="C41" s="99">
        <f t="shared" si="4"/>
        <v>6.1767299800000002</v>
      </c>
      <c r="D41" s="99">
        <f t="shared" si="4"/>
        <v>30.873681900000001</v>
      </c>
      <c r="E41" s="99">
        <f t="shared" si="4"/>
        <v>0</v>
      </c>
      <c r="F41" s="99">
        <f t="shared" si="4"/>
        <v>-8.0801750499999994</v>
      </c>
      <c r="G41" s="99">
        <f>DSUM(SWAPTRADES,$A41,G$8:G$9)+'RISK PAGE'!AP40</f>
        <v>-1.00688709</v>
      </c>
      <c r="I41" s="99">
        <f>'RISK PAGE'!AP40</f>
        <v>0</v>
      </c>
    </row>
    <row r="42" spans="1:9" x14ac:dyDescent="0.25">
      <c r="A42" s="156" t="s">
        <v>178</v>
      </c>
      <c r="B42" s="99">
        <f t="shared" ref="B42:F57" si="5">DSUM(SWAPTRADES,$A42,B$8:B$9)</f>
        <v>0</v>
      </c>
      <c r="C42" s="99">
        <f t="shared" si="5"/>
        <v>5.4718505799999999</v>
      </c>
      <c r="D42" s="99">
        <f t="shared" si="5"/>
        <v>32.073534899999999</v>
      </c>
      <c r="E42" s="99">
        <f t="shared" si="5"/>
        <v>0</v>
      </c>
      <c r="F42" s="99">
        <f t="shared" si="5"/>
        <v>-7.9633930199999998</v>
      </c>
      <c r="G42" s="99">
        <f>DSUM(SWAPTRADES,$A42,G$8:G$9)+'RISK PAGE'!AP41</f>
        <v>-1.2291082</v>
      </c>
      <c r="I42" s="99">
        <f>'RISK PAGE'!AP41</f>
        <v>0</v>
      </c>
    </row>
    <row r="43" spans="1:9" x14ac:dyDescent="0.25">
      <c r="A43" s="157" t="s">
        <v>179</v>
      </c>
      <c r="B43" s="99">
        <f t="shared" si="5"/>
        <v>0</v>
      </c>
      <c r="C43" s="99">
        <f t="shared" si="5"/>
        <v>6.3292694900000006</v>
      </c>
      <c r="D43" s="99">
        <f t="shared" si="5"/>
        <v>35.972038649999995</v>
      </c>
      <c r="E43" s="99">
        <f t="shared" si="5"/>
        <v>0</v>
      </c>
      <c r="F43" s="99">
        <f t="shared" si="5"/>
        <v>-9.8164319800000008</v>
      </c>
      <c r="G43" s="99">
        <f>DSUM(SWAPTRADES,$A43,G$8:G$9)+'RISK PAGE'!AP42</f>
        <v>-1.6749701299999999</v>
      </c>
      <c r="I43" s="99">
        <f>'RISK PAGE'!AP42</f>
        <v>0</v>
      </c>
    </row>
    <row r="44" spans="1:9" x14ac:dyDescent="0.25">
      <c r="A44" s="156" t="s">
        <v>180</v>
      </c>
      <c r="B44" s="99">
        <f t="shared" si="5"/>
        <v>0</v>
      </c>
      <c r="C44" s="99">
        <f t="shared" si="5"/>
        <v>5.9348166300000003</v>
      </c>
      <c r="D44" s="99">
        <f t="shared" si="5"/>
        <v>40.238214890000002</v>
      </c>
      <c r="E44" s="99">
        <f t="shared" si="5"/>
        <v>0</v>
      </c>
      <c r="F44" s="99">
        <f t="shared" si="5"/>
        <v>-0.74659593999999996</v>
      </c>
      <c r="G44" s="99">
        <f>DSUM(SWAPTRADES,$A44,G$8:G$9)+'RISK PAGE'!AP43</f>
        <v>-2.00757298</v>
      </c>
      <c r="I44" s="99">
        <f>'RISK PAGE'!AP43</f>
        <v>0</v>
      </c>
    </row>
    <row r="45" spans="1:9" x14ac:dyDescent="0.25">
      <c r="A45" s="156" t="s">
        <v>181</v>
      </c>
      <c r="B45" s="99">
        <f t="shared" si="5"/>
        <v>0</v>
      </c>
      <c r="C45" s="99">
        <f t="shared" si="5"/>
        <v>5.8487320900000004</v>
      </c>
      <c r="D45" s="99">
        <f t="shared" si="5"/>
        <v>41.23227095</v>
      </c>
      <c r="E45" s="99">
        <f t="shared" si="5"/>
        <v>0</v>
      </c>
      <c r="F45" s="99">
        <f t="shared" si="5"/>
        <v>-0.77136205999999996</v>
      </c>
      <c r="G45" s="99">
        <f>DSUM(SWAPTRADES,$A45,G$8:G$9)+'RISK PAGE'!AP44</f>
        <v>-2.2285855200000002</v>
      </c>
      <c r="I45" s="99">
        <f>'RISK PAGE'!AP44</f>
        <v>0</v>
      </c>
    </row>
    <row r="46" spans="1:9" x14ac:dyDescent="0.25">
      <c r="A46" s="156" t="s">
        <v>182</v>
      </c>
      <c r="B46" s="99">
        <f t="shared" si="5"/>
        <v>0</v>
      </c>
      <c r="C46" s="99">
        <f t="shared" si="5"/>
        <v>5.4746551499999994</v>
      </c>
      <c r="D46" s="99">
        <f t="shared" si="5"/>
        <v>39.016397359999999</v>
      </c>
      <c r="E46" s="99">
        <f t="shared" si="5"/>
        <v>0</v>
      </c>
      <c r="F46" s="99">
        <f t="shared" si="5"/>
        <v>-0.69591170000000002</v>
      </c>
      <c r="G46" s="99">
        <f>DSUM(SWAPTRADES,$A46,G$8:G$9)+'RISK PAGE'!AP45</f>
        <v>-2.1148557499999998</v>
      </c>
      <c r="I46" s="99">
        <f>'RISK PAGE'!AP45</f>
        <v>0</v>
      </c>
    </row>
    <row r="47" spans="1:9" x14ac:dyDescent="0.25">
      <c r="A47" s="156" t="s">
        <v>183</v>
      </c>
      <c r="B47" s="99">
        <f t="shared" si="5"/>
        <v>0</v>
      </c>
      <c r="C47" s="99">
        <f t="shared" si="5"/>
        <v>5.7433589000000005</v>
      </c>
      <c r="D47" s="99">
        <f t="shared" si="5"/>
        <v>41.044631440000003</v>
      </c>
      <c r="E47" s="99">
        <f t="shared" si="5"/>
        <v>0</v>
      </c>
      <c r="F47" s="99">
        <f t="shared" si="5"/>
        <v>-0.71903136000000001</v>
      </c>
      <c r="G47" s="99">
        <f>DSUM(SWAPTRADES,$A47,G$8:G$9)+'RISK PAGE'!AP46</f>
        <v>-2.1129870199999998</v>
      </c>
      <c r="I47" s="99">
        <f>'RISK PAGE'!AP46</f>
        <v>0</v>
      </c>
    </row>
    <row r="48" spans="1:9" x14ac:dyDescent="0.25">
      <c r="A48" s="156" t="s">
        <v>184</v>
      </c>
      <c r="B48" s="99">
        <f t="shared" si="5"/>
        <v>0</v>
      </c>
      <c r="C48" s="99">
        <f t="shared" si="5"/>
        <v>5.5902105199999994</v>
      </c>
      <c r="D48" s="99">
        <f t="shared" si="5"/>
        <v>39.869095180000002</v>
      </c>
      <c r="E48" s="99">
        <f t="shared" si="5"/>
        <v>0</v>
      </c>
      <c r="F48" s="99">
        <f t="shared" si="5"/>
        <v>-0.69318659999999999</v>
      </c>
      <c r="G48" s="99">
        <f>DSUM(SWAPTRADES,$A48,G$8:G$9)+'RISK PAGE'!AP47</f>
        <v>-2.1107115300000001</v>
      </c>
      <c r="I48" s="99">
        <f>'RISK PAGE'!AP47</f>
        <v>0</v>
      </c>
    </row>
    <row r="49" spans="1:9" x14ac:dyDescent="0.25">
      <c r="A49" s="156" t="s">
        <v>185</v>
      </c>
      <c r="B49" s="99">
        <f t="shared" si="5"/>
        <v>0</v>
      </c>
      <c r="C49" s="99">
        <f t="shared" si="5"/>
        <v>5.3671643899999992</v>
      </c>
      <c r="D49" s="99">
        <f t="shared" si="5"/>
        <v>37.125102869999999</v>
      </c>
      <c r="E49" s="99">
        <f t="shared" si="5"/>
        <v>0</v>
      </c>
      <c r="F49" s="99">
        <f t="shared" si="5"/>
        <v>-0.73175946999999997</v>
      </c>
      <c r="G49" s="99">
        <f>DSUM(SWAPTRADES,$A49,G$8:G$9)+'RISK PAGE'!AP48</f>
        <v>-1.99746932</v>
      </c>
      <c r="I49" s="99">
        <f>'RISK PAGE'!AP48</f>
        <v>0</v>
      </c>
    </row>
    <row r="50" spans="1:9" x14ac:dyDescent="0.25">
      <c r="A50" s="156" t="s">
        <v>186</v>
      </c>
      <c r="B50" s="99">
        <f t="shared" si="5"/>
        <v>0</v>
      </c>
      <c r="C50" s="99">
        <f t="shared" si="5"/>
        <v>5.5107883499999994</v>
      </c>
      <c r="D50" s="99">
        <f t="shared" si="5"/>
        <v>37.183992070000002</v>
      </c>
      <c r="E50" s="99">
        <f t="shared" si="5"/>
        <v>0</v>
      </c>
      <c r="F50" s="99">
        <f t="shared" si="5"/>
        <v>-0.64171794999999998</v>
      </c>
      <c r="G50" s="99">
        <f>DSUM(SWAPTRADES,$A50,G$8:G$9)+'RISK PAGE'!AP49</f>
        <v>-1.9957075500000001</v>
      </c>
      <c r="I50" s="99">
        <f>'RISK PAGE'!AP49</f>
        <v>0</v>
      </c>
    </row>
    <row r="51" spans="1:9" x14ac:dyDescent="0.25">
      <c r="A51" s="156" t="s">
        <v>187</v>
      </c>
      <c r="B51" s="99">
        <f t="shared" si="5"/>
        <v>0</v>
      </c>
      <c r="C51" s="99">
        <f t="shared" si="5"/>
        <v>5.7208247399999994</v>
      </c>
      <c r="D51" s="99">
        <f t="shared" si="5"/>
        <v>30.157846639999999</v>
      </c>
      <c r="E51" s="99">
        <f t="shared" si="5"/>
        <v>0</v>
      </c>
      <c r="F51" s="99">
        <f t="shared" si="5"/>
        <v>-0.68195680000000003</v>
      </c>
      <c r="G51" s="99">
        <f>DSUM(SWAPTRADES,$A51,G$8:G$9)+'RISK PAGE'!AP50</f>
        <v>-1.5506870399999999</v>
      </c>
      <c r="I51" s="99">
        <f>'RISK PAGE'!AP50</f>
        <v>0</v>
      </c>
    </row>
    <row r="52" spans="1:9" x14ac:dyDescent="0.25">
      <c r="A52" s="156" t="s">
        <v>188</v>
      </c>
      <c r="B52" s="99">
        <f t="shared" si="5"/>
        <v>0</v>
      </c>
      <c r="C52" s="99">
        <f t="shared" si="5"/>
        <v>5.7156785299999999</v>
      </c>
      <c r="D52" s="99">
        <f t="shared" si="5"/>
        <v>26.565618559999997</v>
      </c>
      <c r="E52" s="99">
        <f t="shared" si="5"/>
        <v>0</v>
      </c>
      <c r="F52" s="99">
        <f t="shared" si="5"/>
        <v>0</v>
      </c>
      <c r="G52" s="99">
        <f>DSUM(SWAPTRADES,$A52,G$8:G$9)+'RISK PAGE'!AP51</f>
        <v>-0.88535229999999998</v>
      </c>
      <c r="I52" s="99">
        <f>'RISK PAGE'!AP51</f>
        <v>0</v>
      </c>
    </row>
    <row r="53" spans="1:9" x14ac:dyDescent="0.25">
      <c r="A53" s="156" t="s">
        <v>201</v>
      </c>
      <c r="B53" s="99">
        <f t="shared" si="5"/>
        <v>0</v>
      </c>
      <c r="C53" s="99">
        <f t="shared" si="5"/>
        <v>5.7156785299999999</v>
      </c>
      <c r="D53" s="99">
        <f t="shared" si="5"/>
        <v>26.565618559999997</v>
      </c>
      <c r="E53" s="99">
        <f t="shared" si="5"/>
        <v>0</v>
      </c>
      <c r="F53" s="99">
        <f t="shared" si="5"/>
        <v>0</v>
      </c>
      <c r="G53" s="99">
        <f>DSUM(SWAPTRADES,$A53,G$8:G$9)+'RISK PAGE'!AP52</f>
        <v>-0.88535229999999998</v>
      </c>
      <c r="I53" s="99">
        <f>'RISK PAGE'!AP52</f>
        <v>0</v>
      </c>
    </row>
    <row r="54" spans="1:9" x14ac:dyDescent="0.25">
      <c r="A54" s="156" t="s">
        <v>190</v>
      </c>
      <c r="B54" s="99">
        <f t="shared" si="5"/>
        <v>0</v>
      </c>
      <c r="C54" s="99">
        <f t="shared" si="5"/>
        <v>0</v>
      </c>
      <c r="D54" s="99">
        <f t="shared" si="5"/>
        <v>0</v>
      </c>
      <c r="E54" s="99">
        <f t="shared" si="5"/>
        <v>0</v>
      </c>
      <c r="F54" s="99">
        <f t="shared" si="5"/>
        <v>0</v>
      </c>
      <c r="G54" s="99">
        <f>DSUM(SWAPTRADES,$A54,G$8:G$9)+'RISK PAGE'!AP53</f>
        <v>0</v>
      </c>
      <c r="I54" s="99">
        <f>'RISK PAGE'!AP53</f>
        <v>0</v>
      </c>
    </row>
    <row r="55" spans="1:9" x14ac:dyDescent="0.25">
      <c r="A55" s="157" t="s">
        <v>191</v>
      </c>
      <c r="B55" s="99">
        <f t="shared" si="5"/>
        <v>0</v>
      </c>
      <c r="C55" s="99">
        <f t="shared" si="5"/>
        <v>0</v>
      </c>
      <c r="D55" s="99">
        <f t="shared" si="5"/>
        <v>0</v>
      </c>
      <c r="E55" s="99">
        <f t="shared" si="5"/>
        <v>0</v>
      </c>
      <c r="F55" s="99">
        <f t="shared" si="5"/>
        <v>0</v>
      </c>
      <c r="G55" s="99">
        <f>DSUM(SWAPTRADES,$A55,G$8:G$9)+'RISK PAGE'!AP54</f>
        <v>0</v>
      </c>
      <c r="I55" s="99">
        <f>'RISK PAGE'!AP54</f>
        <v>0</v>
      </c>
    </row>
    <row r="56" spans="1:9" x14ac:dyDescent="0.25">
      <c r="A56" s="156" t="s">
        <v>192</v>
      </c>
      <c r="B56" s="99">
        <f t="shared" si="5"/>
        <v>0</v>
      </c>
      <c r="C56" s="99">
        <f t="shared" si="5"/>
        <v>0</v>
      </c>
      <c r="D56" s="99">
        <f t="shared" si="5"/>
        <v>0</v>
      </c>
      <c r="E56" s="99">
        <f t="shared" si="5"/>
        <v>0</v>
      </c>
      <c r="F56" s="99">
        <f t="shared" si="5"/>
        <v>0</v>
      </c>
      <c r="G56" s="99">
        <f>DSUM(SWAPTRADES,$A56,G$8:G$9)+'RISK PAGE'!AP55</f>
        <v>0</v>
      </c>
      <c r="I56" s="99">
        <f>'RISK PAGE'!AP55</f>
        <v>0</v>
      </c>
    </row>
    <row r="57" spans="1:9" x14ac:dyDescent="0.25">
      <c r="A57" s="156" t="s">
        <v>193</v>
      </c>
      <c r="B57" s="99">
        <f t="shared" si="5"/>
        <v>0</v>
      </c>
      <c r="C57" s="99">
        <f t="shared" si="5"/>
        <v>0</v>
      </c>
      <c r="D57" s="99">
        <f t="shared" si="5"/>
        <v>0</v>
      </c>
      <c r="E57" s="99">
        <f t="shared" si="5"/>
        <v>0</v>
      </c>
      <c r="F57" s="99">
        <f t="shared" si="5"/>
        <v>0</v>
      </c>
      <c r="G57" s="99">
        <f>DSUM(SWAPTRADES,$A57,G$8:G$9)+'RISK PAGE'!AP56</f>
        <v>0</v>
      </c>
      <c r="I57" s="99">
        <f>'RISK PAGE'!AP56</f>
        <v>0</v>
      </c>
    </row>
    <row r="58" spans="1:9" x14ac:dyDescent="0.25">
      <c r="A58" s="156" t="s">
        <v>194</v>
      </c>
      <c r="B58" s="99">
        <f t="shared" ref="B58:F69" si="6">DSUM(SWAPTRADES,$A58,B$8:B$9)</f>
        <v>0</v>
      </c>
      <c r="C58" s="99">
        <f t="shared" si="6"/>
        <v>0</v>
      </c>
      <c r="D58" s="99">
        <f t="shared" si="6"/>
        <v>0</v>
      </c>
      <c r="E58" s="99">
        <f t="shared" si="6"/>
        <v>0</v>
      </c>
      <c r="F58" s="99">
        <f t="shared" si="6"/>
        <v>0</v>
      </c>
      <c r="G58" s="99">
        <f>DSUM(SWAPTRADES,$A58,G$8:G$9)+'RISK PAGE'!AP57</f>
        <v>0</v>
      </c>
      <c r="I58" s="99">
        <f>'RISK PAGE'!AP57</f>
        <v>0</v>
      </c>
    </row>
    <row r="59" spans="1:9" x14ac:dyDescent="0.25">
      <c r="A59" s="156" t="s">
        <v>195</v>
      </c>
      <c r="B59" s="99">
        <f t="shared" si="6"/>
        <v>0</v>
      </c>
      <c r="C59" s="99">
        <f t="shared" si="6"/>
        <v>0</v>
      </c>
      <c r="D59" s="99">
        <f t="shared" si="6"/>
        <v>0</v>
      </c>
      <c r="E59" s="99">
        <f t="shared" si="6"/>
        <v>0</v>
      </c>
      <c r="F59" s="99">
        <f t="shared" si="6"/>
        <v>0</v>
      </c>
      <c r="G59" s="99">
        <f>DSUM(SWAPTRADES,$A59,G$8:G$9)+'RISK PAGE'!AP58</f>
        <v>0</v>
      </c>
      <c r="I59" s="99">
        <f>'RISK PAGE'!AP58</f>
        <v>0</v>
      </c>
    </row>
    <row r="60" spans="1:9" x14ac:dyDescent="0.25">
      <c r="A60" s="156" t="s">
        <v>196</v>
      </c>
      <c r="B60" s="99">
        <f t="shared" si="6"/>
        <v>0</v>
      </c>
      <c r="C60" s="99">
        <f t="shared" si="6"/>
        <v>0</v>
      </c>
      <c r="D60" s="99">
        <f t="shared" si="6"/>
        <v>0</v>
      </c>
      <c r="E60" s="99">
        <f t="shared" si="6"/>
        <v>0</v>
      </c>
      <c r="F60" s="99">
        <f t="shared" si="6"/>
        <v>0</v>
      </c>
      <c r="G60" s="99">
        <f>DSUM(SWAPTRADES,$A60,G$8:G$9)+'RISK PAGE'!AP59</f>
        <v>0</v>
      </c>
      <c r="I60" s="99">
        <f>'RISK PAGE'!AP59</f>
        <v>0</v>
      </c>
    </row>
    <row r="61" spans="1:9" x14ac:dyDescent="0.25">
      <c r="A61" s="156" t="s">
        <v>197</v>
      </c>
      <c r="B61" s="99">
        <f t="shared" si="6"/>
        <v>0</v>
      </c>
      <c r="C61" s="99">
        <f t="shared" si="6"/>
        <v>0</v>
      </c>
      <c r="D61" s="99">
        <f t="shared" si="6"/>
        <v>0</v>
      </c>
      <c r="E61" s="99">
        <f t="shared" si="6"/>
        <v>0</v>
      </c>
      <c r="F61" s="99">
        <f t="shared" si="6"/>
        <v>0</v>
      </c>
      <c r="G61" s="99">
        <f>DSUM(SWAPTRADES,$A61,G$8:G$9)+'RISK PAGE'!AP60</f>
        <v>0</v>
      </c>
      <c r="I61" s="99">
        <f>'RISK PAGE'!AP60</f>
        <v>0</v>
      </c>
    </row>
    <row r="62" spans="1:9" x14ac:dyDescent="0.25">
      <c r="A62" s="156" t="s">
        <v>198</v>
      </c>
      <c r="B62" s="99">
        <f t="shared" si="6"/>
        <v>0</v>
      </c>
      <c r="C62" s="99">
        <f t="shared" si="6"/>
        <v>0</v>
      </c>
      <c r="D62" s="99">
        <f t="shared" si="6"/>
        <v>0</v>
      </c>
      <c r="E62" s="99">
        <f t="shared" si="6"/>
        <v>0</v>
      </c>
      <c r="F62" s="99">
        <f t="shared" si="6"/>
        <v>0</v>
      </c>
      <c r="G62" s="99">
        <f>DSUM(SWAPTRADES,$A62,G$8:G$9)+'RISK PAGE'!AP61</f>
        <v>0</v>
      </c>
      <c r="I62" s="99">
        <f>'RISK PAGE'!AP61</f>
        <v>0</v>
      </c>
    </row>
    <row r="63" spans="1:9" x14ac:dyDescent="0.25">
      <c r="A63" s="156" t="s">
        <v>199</v>
      </c>
      <c r="B63" s="99">
        <f t="shared" si="6"/>
        <v>0</v>
      </c>
      <c r="C63" s="99">
        <f t="shared" si="6"/>
        <v>0</v>
      </c>
      <c r="D63" s="99">
        <f t="shared" si="6"/>
        <v>0</v>
      </c>
      <c r="E63" s="99">
        <f t="shared" si="6"/>
        <v>0</v>
      </c>
      <c r="F63" s="99">
        <f t="shared" si="6"/>
        <v>0</v>
      </c>
      <c r="G63" s="99">
        <f>DSUM(SWAPTRADES,$A63,G$8:G$9)+'RISK PAGE'!AP62</f>
        <v>0</v>
      </c>
      <c r="I63" s="99">
        <f>'RISK PAGE'!AP62</f>
        <v>0</v>
      </c>
    </row>
    <row r="64" spans="1:9" x14ac:dyDescent="0.25">
      <c r="A64" s="156" t="s">
        <v>200</v>
      </c>
      <c r="B64" s="99">
        <f t="shared" si="6"/>
        <v>0</v>
      </c>
      <c r="C64" s="99">
        <f t="shared" si="6"/>
        <v>0</v>
      </c>
      <c r="D64" s="99">
        <f t="shared" si="6"/>
        <v>0</v>
      </c>
      <c r="E64" s="99">
        <f t="shared" si="6"/>
        <v>0</v>
      </c>
      <c r="F64" s="99">
        <f t="shared" si="6"/>
        <v>0</v>
      </c>
      <c r="G64" s="99">
        <f>DSUM(SWAPTRADES,$A64,G$8:G$9)+'RISK PAGE'!AP63</f>
        <v>0</v>
      </c>
      <c r="I64" s="99">
        <f>'RISK PAGE'!AP63</f>
        <v>0</v>
      </c>
    </row>
    <row r="65" spans="1:9" x14ac:dyDescent="0.25">
      <c r="A65" s="156" t="s">
        <v>213</v>
      </c>
      <c r="B65" s="99">
        <f t="shared" si="6"/>
        <v>0</v>
      </c>
      <c r="C65" s="99">
        <f t="shared" si="6"/>
        <v>0</v>
      </c>
      <c r="D65" s="99">
        <f t="shared" si="6"/>
        <v>0</v>
      </c>
      <c r="E65" s="99">
        <f t="shared" si="6"/>
        <v>0</v>
      </c>
      <c r="F65" s="99">
        <f t="shared" si="6"/>
        <v>0</v>
      </c>
      <c r="G65" s="99">
        <f>DSUM(SWAPTRADES,$A65,G$8:G$9)+'RISK PAGE'!AP64</f>
        <v>0</v>
      </c>
      <c r="I65" s="99">
        <f>'RISK PAGE'!AP64</f>
        <v>0</v>
      </c>
    </row>
    <row r="66" spans="1:9" x14ac:dyDescent="0.25">
      <c r="A66" s="156" t="s">
        <v>202</v>
      </c>
      <c r="B66" s="99">
        <f t="shared" si="6"/>
        <v>0</v>
      </c>
      <c r="C66" s="99">
        <f t="shared" si="6"/>
        <v>0</v>
      </c>
      <c r="D66" s="99">
        <f t="shared" si="6"/>
        <v>0</v>
      </c>
      <c r="E66" s="99">
        <f t="shared" si="6"/>
        <v>0</v>
      </c>
      <c r="F66" s="99">
        <f t="shared" si="6"/>
        <v>0</v>
      </c>
      <c r="G66" s="99">
        <f>DSUM(SWAPTRADES,$A66,G$8:G$9)+'RISK PAGE'!AP65</f>
        <v>0</v>
      </c>
      <c r="I66" s="99">
        <f>'RISK PAGE'!AP65</f>
        <v>0</v>
      </c>
    </row>
    <row r="67" spans="1:9" x14ac:dyDescent="0.25">
      <c r="A67" s="157" t="s">
        <v>203</v>
      </c>
      <c r="B67" s="99">
        <f t="shared" si="6"/>
        <v>0</v>
      </c>
      <c r="C67" s="99">
        <f t="shared" si="6"/>
        <v>0</v>
      </c>
      <c r="D67" s="99">
        <f t="shared" si="6"/>
        <v>0</v>
      </c>
      <c r="E67" s="99">
        <f t="shared" si="6"/>
        <v>0</v>
      </c>
      <c r="F67" s="99">
        <f t="shared" si="6"/>
        <v>0</v>
      </c>
      <c r="G67" s="99">
        <f>DSUM(SWAPTRADES,$A67,G$8:G$9)+'RISK PAGE'!AP66</f>
        <v>0</v>
      </c>
      <c r="I67" s="99">
        <f>'RISK PAGE'!AP66</f>
        <v>0</v>
      </c>
    </row>
    <row r="68" spans="1:9" x14ac:dyDescent="0.25">
      <c r="A68" s="156" t="s">
        <v>204</v>
      </c>
      <c r="B68" s="99">
        <f t="shared" si="6"/>
        <v>0</v>
      </c>
      <c r="C68" s="99">
        <f t="shared" si="6"/>
        <v>0</v>
      </c>
      <c r="D68" s="99">
        <f t="shared" si="6"/>
        <v>0</v>
      </c>
      <c r="E68" s="99">
        <f t="shared" si="6"/>
        <v>0</v>
      </c>
      <c r="F68" s="99">
        <f t="shared" si="6"/>
        <v>0</v>
      </c>
      <c r="G68" s="99">
        <f>DSUM(SWAPTRADES,$A68,G$8:G$9)+'RISK PAGE'!AP67</f>
        <v>0</v>
      </c>
      <c r="I68" s="99">
        <f>'RISK PAGE'!AP67</f>
        <v>0</v>
      </c>
    </row>
    <row r="69" spans="1:9" x14ac:dyDescent="0.25">
      <c r="A69" s="156" t="s">
        <v>205</v>
      </c>
      <c r="B69" s="99">
        <f t="shared" si="6"/>
        <v>0</v>
      </c>
      <c r="C69" s="99">
        <f t="shared" si="6"/>
        <v>0</v>
      </c>
      <c r="D69" s="99">
        <f t="shared" si="6"/>
        <v>0</v>
      </c>
      <c r="E69" s="99">
        <f t="shared" si="6"/>
        <v>0</v>
      </c>
      <c r="F69" s="99">
        <f t="shared" si="6"/>
        <v>0</v>
      </c>
      <c r="G69" s="99">
        <f>DSUM(SWAPTRADES,$A69,G$8:G$9)+'RISK PAGE'!AP68</f>
        <v>0</v>
      </c>
      <c r="I69" s="99">
        <f>'RISK PAGE'!AP68</f>
        <v>0</v>
      </c>
    </row>
    <row r="70" spans="1:9" x14ac:dyDescent="0.25">
      <c r="A70" s="156" t="s">
        <v>206</v>
      </c>
      <c r="B70" s="99"/>
      <c r="C70" s="99"/>
      <c r="D70" s="99"/>
      <c r="E70" s="99"/>
      <c r="F70" s="99"/>
      <c r="G70" s="99"/>
    </row>
    <row r="71" spans="1:9" x14ac:dyDescent="0.25">
      <c r="A71" s="156" t="s">
        <v>207</v>
      </c>
      <c r="B71" s="99"/>
      <c r="C71" s="99"/>
      <c r="D71" s="99"/>
      <c r="E71" s="99"/>
      <c r="F71" s="99"/>
      <c r="G71" s="99"/>
    </row>
    <row r="72" spans="1:9" x14ac:dyDescent="0.25">
      <c r="A72" s="156" t="s">
        <v>208</v>
      </c>
      <c r="B72" s="99"/>
      <c r="C72" s="99"/>
      <c r="D72" s="99"/>
      <c r="E72" s="99"/>
      <c r="F72" s="99"/>
      <c r="G72" s="99"/>
    </row>
    <row r="73" spans="1:9" x14ac:dyDescent="0.25">
      <c r="A73" s="156" t="s">
        <v>209</v>
      </c>
      <c r="B73" s="99"/>
      <c r="C73" s="99"/>
      <c r="D73" s="99"/>
      <c r="E73" s="99"/>
      <c r="F73" s="99"/>
      <c r="G73" s="99"/>
    </row>
    <row r="74" spans="1:9" x14ac:dyDescent="0.25">
      <c r="A74" s="156" t="s">
        <v>210</v>
      </c>
      <c r="B74" s="99"/>
      <c r="C74" s="99"/>
      <c r="D74" s="99"/>
      <c r="E74" s="99"/>
      <c r="F74" s="99"/>
      <c r="G74" s="99"/>
    </row>
    <row r="75" spans="1:9" x14ac:dyDescent="0.25">
      <c r="A75" s="156" t="s">
        <v>211</v>
      </c>
      <c r="B75" s="99"/>
      <c r="C75" s="99"/>
      <c r="D75" s="99"/>
      <c r="E75" s="99"/>
      <c r="F75" s="99"/>
      <c r="G75" s="99"/>
    </row>
    <row r="76" spans="1:9" x14ac:dyDescent="0.25">
      <c r="A76" s="156" t="s">
        <v>212</v>
      </c>
      <c r="B76" s="99"/>
      <c r="C76" s="99"/>
      <c r="D76" s="99"/>
      <c r="E76" s="99"/>
      <c r="F76" s="99"/>
      <c r="G76" s="99"/>
    </row>
    <row r="77" spans="1:9" x14ac:dyDescent="0.25">
      <c r="B77" s="99"/>
      <c r="C77" s="99"/>
      <c r="D77" s="99"/>
      <c r="E77" s="99"/>
      <c r="F77" s="99"/>
      <c r="G77" s="99"/>
    </row>
    <row r="78" spans="1:9" x14ac:dyDescent="0.25">
      <c r="B78" s="99"/>
      <c r="C78" s="99"/>
      <c r="D78" s="99"/>
      <c r="E78" s="99"/>
      <c r="F78" s="99"/>
      <c r="G78" s="99"/>
    </row>
    <row r="79" spans="1:9" x14ac:dyDescent="0.25">
      <c r="B79" s="99"/>
      <c r="C79" s="99"/>
      <c r="D79" s="99"/>
      <c r="E79" s="99"/>
      <c r="F79" s="99"/>
      <c r="G79" s="99"/>
    </row>
    <row r="80" spans="1:9" x14ac:dyDescent="0.25">
      <c r="B80" s="99"/>
      <c r="C80" s="99"/>
      <c r="D80" s="99"/>
      <c r="E80" s="99"/>
      <c r="F80" s="99"/>
      <c r="G80" s="99"/>
    </row>
    <row r="81" spans="2:7" x14ac:dyDescent="0.25">
      <c r="B81" s="99"/>
      <c r="C81" s="99"/>
      <c r="D81" s="99"/>
      <c r="E81" s="99"/>
      <c r="F81" s="99"/>
      <c r="G81" s="99"/>
    </row>
    <row r="82" spans="2:7" x14ac:dyDescent="0.25">
      <c r="B82" s="99"/>
      <c r="C82" s="99"/>
      <c r="D82" s="99"/>
      <c r="E82" s="99"/>
      <c r="F82" s="99"/>
      <c r="G82" s="99"/>
    </row>
    <row r="83" spans="2:7" x14ac:dyDescent="0.25">
      <c r="B83" s="99"/>
      <c r="C83" s="99"/>
      <c r="D83" s="99"/>
      <c r="E83" s="99"/>
      <c r="F83" s="99"/>
      <c r="G83" s="99"/>
    </row>
    <row r="84" spans="2:7" x14ac:dyDescent="0.25">
      <c r="B84" s="99"/>
      <c r="C84" s="99"/>
      <c r="D84" s="99"/>
      <c r="E84" s="99"/>
      <c r="F84" s="99"/>
      <c r="G84" s="99"/>
    </row>
    <row r="85" spans="2:7" x14ac:dyDescent="0.25">
      <c r="B85" s="99"/>
      <c r="C85" s="99"/>
      <c r="D85" s="99"/>
      <c r="E85" s="99"/>
      <c r="F85" s="99"/>
      <c r="G85" s="99"/>
    </row>
    <row r="86" spans="2:7" x14ac:dyDescent="0.25">
      <c r="B86" s="99"/>
      <c r="C86" s="99"/>
      <c r="D86" s="99"/>
      <c r="E86" s="99"/>
      <c r="F86" s="99"/>
      <c r="G86" s="99"/>
    </row>
    <row r="87" spans="2:7" x14ac:dyDescent="0.25">
      <c r="B87" s="99"/>
      <c r="C87" s="99"/>
      <c r="D87" s="99"/>
      <c r="E87" s="99"/>
      <c r="F87" s="99"/>
      <c r="G87" s="99"/>
    </row>
    <row r="88" spans="2:7" x14ac:dyDescent="0.25">
      <c r="B88" s="99"/>
      <c r="C88" s="99"/>
      <c r="D88" s="99"/>
      <c r="E88" s="99"/>
      <c r="F88" s="99"/>
      <c r="G88" s="99"/>
    </row>
    <row r="89" spans="2:7" x14ac:dyDescent="0.25">
      <c r="B89" s="99"/>
      <c r="C89" s="99"/>
      <c r="D89" s="99"/>
      <c r="E89" s="99"/>
      <c r="F89" s="99"/>
      <c r="G89" s="99"/>
    </row>
    <row r="90" spans="2:7" x14ac:dyDescent="0.25">
      <c r="B90" s="99"/>
      <c r="C90" s="99"/>
      <c r="D90" s="99"/>
      <c r="E90" s="99"/>
      <c r="F90" s="99"/>
      <c r="G90" s="99"/>
    </row>
    <row r="91" spans="2:7" x14ac:dyDescent="0.25">
      <c r="B91" s="99"/>
      <c r="C91" s="99"/>
      <c r="D91" s="99"/>
      <c r="E91" s="99"/>
      <c r="F91" s="99"/>
      <c r="G91" s="99"/>
    </row>
    <row r="92" spans="2:7" x14ac:dyDescent="0.25">
      <c r="B92" s="99"/>
      <c r="C92" s="99"/>
      <c r="D92" s="99"/>
      <c r="E92" s="99"/>
      <c r="F92" s="99"/>
      <c r="G92" s="99"/>
    </row>
    <row r="93" spans="2:7" x14ac:dyDescent="0.25">
      <c r="B93" s="99"/>
      <c r="C93" s="99"/>
      <c r="D93" s="99"/>
      <c r="E93" s="99"/>
      <c r="F93" s="99"/>
      <c r="G93" s="99"/>
    </row>
    <row r="94" spans="2:7" x14ac:dyDescent="0.25">
      <c r="B94" s="99"/>
      <c r="C94" s="99"/>
      <c r="D94" s="99"/>
      <c r="E94" s="99"/>
      <c r="F94" s="99"/>
      <c r="G94" s="99"/>
    </row>
    <row r="95" spans="2:7" x14ac:dyDescent="0.25">
      <c r="B95" s="99"/>
      <c r="C95" s="99"/>
      <c r="D95" s="99"/>
      <c r="E95" s="99"/>
      <c r="F95" s="99"/>
      <c r="G95" s="99"/>
    </row>
    <row r="96" spans="2:7" x14ac:dyDescent="0.25">
      <c r="B96" s="99"/>
      <c r="C96" s="99"/>
      <c r="D96" s="99"/>
      <c r="E96" s="99"/>
      <c r="F96" s="99"/>
      <c r="G96" s="99"/>
    </row>
    <row r="97" spans="2:7" x14ac:dyDescent="0.25">
      <c r="B97" s="99"/>
      <c r="C97" s="99"/>
      <c r="D97" s="99"/>
      <c r="E97" s="99"/>
      <c r="F97" s="99"/>
      <c r="G97" s="99"/>
    </row>
    <row r="98" spans="2:7" x14ac:dyDescent="0.25">
      <c r="B98" s="99"/>
      <c r="C98" s="99"/>
      <c r="D98" s="99"/>
      <c r="E98" s="99"/>
      <c r="F98" s="99"/>
      <c r="G98" s="99"/>
    </row>
    <row r="99" spans="2:7" x14ac:dyDescent="0.25">
      <c r="B99" s="99"/>
      <c r="C99" s="99"/>
      <c r="D99" s="99"/>
      <c r="E99" s="99"/>
      <c r="F99" s="99"/>
      <c r="G99" s="99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01"/>
  <sheetViews>
    <sheetView workbookViewId="0">
      <selection activeCell="E1" sqref="E1"/>
    </sheetView>
  </sheetViews>
  <sheetFormatPr defaultRowHeight="13.2" x14ac:dyDescent="0.25"/>
  <cols>
    <col min="1" max="1" width="16.6640625" style="168" customWidth="1"/>
    <col min="2" max="2" width="9.109375" style="168" customWidth="1"/>
    <col min="3" max="11" width="10.6640625" style="168" customWidth="1"/>
    <col min="12" max="12" width="9.109375" style="168" customWidth="1"/>
  </cols>
  <sheetData>
    <row r="1" spans="1:12" x14ac:dyDescent="0.25">
      <c r="B1" s="92" t="s">
        <v>235</v>
      </c>
      <c r="C1" s="169">
        <f>C7</f>
        <v>-2.06E-2</v>
      </c>
      <c r="D1" s="169">
        <f t="shared" ref="D1:K1" si="0">D7</f>
        <v>0.12400000000000001</v>
      </c>
      <c r="E1" s="169">
        <f t="shared" si="0"/>
        <v>-0.53600000000000003</v>
      </c>
      <c r="F1" s="169">
        <f t="shared" si="0"/>
        <v>-0.19600000000000001</v>
      </c>
      <c r="G1" s="169">
        <f t="shared" si="0"/>
        <v>-0.75600000000000012</v>
      </c>
      <c r="H1" s="169">
        <f t="shared" si="0"/>
        <v>4.4000000000000004E-2</v>
      </c>
      <c r="I1" s="169">
        <f t="shared" si="0"/>
        <v>-7.6000000000000012E-2</v>
      </c>
      <c r="J1" s="169">
        <f t="shared" si="0"/>
        <v>0.12400000000000001</v>
      </c>
      <c r="K1" s="169">
        <f t="shared" si="0"/>
        <v>0.314</v>
      </c>
    </row>
    <row r="2" spans="1:12" x14ac:dyDescent="0.25">
      <c r="B2" s="92" t="s">
        <v>236</v>
      </c>
      <c r="C2" s="169">
        <f>AVERAGE(C7:C11)</f>
        <v>-1.2000000000000006E-4</v>
      </c>
      <c r="D2" s="169">
        <f t="shared" ref="D2:K2" si="1">AVERAGE(D7:D11)</f>
        <v>0.17580000000000001</v>
      </c>
      <c r="E2" s="169">
        <f t="shared" si="1"/>
        <v>-0.28070000000000006</v>
      </c>
      <c r="F2" s="169">
        <f t="shared" si="1"/>
        <v>-0.13919999999999999</v>
      </c>
      <c r="G2" s="169">
        <f t="shared" si="1"/>
        <v>-0.46920000000000001</v>
      </c>
      <c r="H2" s="169">
        <f t="shared" si="1"/>
        <v>7.2800000000000004E-2</v>
      </c>
      <c r="I2" s="169">
        <f t="shared" si="1"/>
        <v>0.23380000000000001</v>
      </c>
      <c r="J2" s="169">
        <f t="shared" si="1"/>
        <v>0.14480000000000001</v>
      </c>
      <c r="K2" s="169">
        <f t="shared" si="1"/>
        <v>0.4728</v>
      </c>
    </row>
    <row r="3" spans="1:12" x14ac:dyDescent="0.25">
      <c r="B3" s="92" t="s">
        <v>237</v>
      </c>
      <c r="C3" s="169">
        <f>AVERAGE(C12:C16)</f>
        <v>-5.5000000000000007E-2</v>
      </c>
      <c r="D3" s="169">
        <f t="shared" ref="D3:K3" si="2">AVERAGE(D12:D16)</f>
        <v>0.36749999999999999</v>
      </c>
      <c r="E3" s="169">
        <f t="shared" si="2"/>
        <v>-0.23149999999999998</v>
      </c>
      <c r="F3" s="169">
        <f t="shared" si="2"/>
        <v>-0.12250000000000001</v>
      </c>
      <c r="G3" s="169">
        <f t="shared" si="2"/>
        <v>-0.32250000000000001</v>
      </c>
      <c r="H3" s="169">
        <f t="shared" si="2"/>
        <v>0.16749999999999998</v>
      </c>
      <c r="I3" s="169">
        <f t="shared" si="2"/>
        <v>8.4000000000000005E-2</v>
      </c>
      <c r="J3" s="169">
        <f t="shared" si="2"/>
        <v>0.28250000000000003</v>
      </c>
      <c r="K3" s="169">
        <f t="shared" si="2"/>
        <v>1.5349999999999997</v>
      </c>
    </row>
    <row r="4" spans="1:12" x14ac:dyDescent="0.25">
      <c r="B4" s="170"/>
      <c r="C4" s="171"/>
      <c r="D4" s="172"/>
      <c r="E4" s="170"/>
      <c r="F4" s="172"/>
      <c r="G4" s="172"/>
      <c r="H4" s="170"/>
      <c r="I4" s="170"/>
      <c r="J4" s="173"/>
      <c r="K4" s="173"/>
    </row>
    <row r="5" spans="1:12" ht="13.8" thickBot="1" x14ac:dyDescent="0.3">
      <c r="B5" s="174"/>
      <c r="C5" s="175" t="s">
        <v>23</v>
      </c>
      <c r="D5" s="175" t="s">
        <v>13</v>
      </c>
      <c r="E5" s="175" t="s">
        <v>26</v>
      </c>
      <c r="F5" s="175" t="s">
        <v>8</v>
      </c>
      <c r="G5" s="175" t="s">
        <v>28</v>
      </c>
      <c r="H5" s="175" t="s">
        <v>12</v>
      </c>
      <c r="I5" s="175" t="s">
        <v>29</v>
      </c>
      <c r="J5" s="175" t="s">
        <v>11</v>
      </c>
      <c r="K5" s="175" t="s">
        <v>22</v>
      </c>
      <c r="L5" s="176"/>
    </row>
    <row r="6" spans="1:12" ht="14.4" thickTop="1" thickBot="1" x14ac:dyDescent="0.3">
      <c r="A6" s="177" t="s">
        <v>110</v>
      </c>
      <c r="B6" s="177" t="s">
        <v>113</v>
      </c>
      <c r="C6" s="177"/>
      <c r="D6" s="177"/>
      <c r="E6" s="177"/>
      <c r="F6" s="177"/>
      <c r="G6" s="177"/>
      <c r="H6" s="177"/>
      <c r="I6" s="177"/>
      <c r="J6" s="177"/>
      <c r="K6" s="177"/>
      <c r="L6" s="177"/>
    </row>
    <row r="7" spans="1:12" ht="13.8" thickTop="1" x14ac:dyDescent="0.25">
      <c r="A7" s="178">
        <v>36678</v>
      </c>
      <c r="B7" s="179">
        <f t="shared" ref="B7:B29" si="3">VLOOKUP(A7,STRADDLE,5,FALSE)</f>
        <v>2.96</v>
      </c>
      <c r="C7" s="179">
        <f t="shared" ref="C7:L29" si="4">VLOOKUP($A7,curvesettle,HLOOKUP(C$5,curvesettle,2,FALSE),FALSE)</f>
        <v>-2.06E-2</v>
      </c>
      <c r="D7" s="179">
        <f t="shared" si="4"/>
        <v>0.12400000000000001</v>
      </c>
      <c r="E7" s="179">
        <f t="shared" si="4"/>
        <v>-0.53600000000000003</v>
      </c>
      <c r="F7" s="179">
        <f t="shared" si="4"/>
        <v>-0.19600000000000001</v>
      </c>
      <c r="G7" s="179">
        <f t="shared" si="4"/>
        <v>-0.75600000000000012</v>
      </c>
      <c r="H7" s="179">
        <f t="shared" si="4"/>
        <v>4.4000000000000004E-2</v>
      </c>
      <c r="I7" s="179">
        <f t="shared" si="4"/>
        <v>-7.6000000000000012E-2</v>
      </c>
      <c r="J7" s="179">
        <f t="shared" si="4"/>
        <v>0.12400000000000001</v>
      </c>
      <c r="K7" s="179">
        <f t="shared" si="4"/>
        <v>0.314</v>
      </c>
      <c r="L7" s="179" t="e">
        <f t="shared" si="4"/>
        <v>#N/A</v>
      </c>
    </row>
    <row r="8" spans="1:12" x14ac:dyDescent="0.25">
      <c r="A8" s="178">
        <f t="shared" ref="A8:A30" si="5">DATE(YEAR(A7),MONTH(A7)+1,1)</f>
        <v>36708</v>
      </c>
      <c r="B8" s="179">
        <f t="shared" si="3"/>
        <v>2.9649999999999999</v>
      </c>
      <c r="C8" s="179">
        <f t="shared" si="4"/>
        <v>7.4999999999999997E-3</v>
      </c>
      <c r="D8" s="179">
        <f t="shared" si="4"/>
        <v>0.19500000000000001</v>
      </c>
      <c r="E8" s="179">
        <f t="shared" si="4"/>
        <v>-0.2175</v>
      </c>
      <c r="F8" s="179">
        <f t="shared" si="4"/>
        <v>-0.125</v>
      </c>
      <c r="G8" s="179">
        <f t="shared" si="4"/>
        <v>-0.39750000000000002</v>
      </c>
      <c r="H8" s="179">
        <f t="shared" si="4"/>
        <v>7.7499999999999999E-2</v>
      </c>
      <c r="I8" s="179">
        <f t="shared" si="4"/>
        <v>0.32</v>
      </c>
      <c r="J8" s="179">
        <f t="shared" si="4"/>
        <v>0.13750000000000001</v>
      </c>
      <c r="K8" s="179">
        <f t="shared" si="4"/>
        <v>0.51</v>
      </c>
      <c r="L8" s="179" t="e">
        <f t="shared" si="4"/>
        <v>#N/A</v>
      </c>
    </row>
    <row r="9" spans="1:12" x14ac:dyDescent="0.25">
      <c r="A9" s="178">
        <f t="shared" si="5"/>
        <v>36739</v>
      </c>
      <c r="B9" s="179">
        <f t="shared" si="3"/>
        <v>2.9750000000000001</v>
      </c>
      <c r="C9" s="179">
        <f t="shared" si="4"/>
        <v>0.01</v>
      </c>
      <c r="D9" s="179">
        <f t="shared" si="4"/>
        <v>0.19500000000000001</v>
      </c>
      <c r="E9" s="179">
        <f t="shared" si="4"/>
        <v>-0.20250000000000001</v>
      </c>
      <c r="F9" s="179">
        <f t="shared" si="4"/>
        <v>-0.1275</v>
      </c>
      <c r="G9" s="179">
        <f t="shared" si="4"/>
        <v>-0.39750000000000002</v>
      </c>
      <c r="H9" s="179">
        <f t="shared" si="4"/>
        <v>7.7499999999999999E-2</v>
      </c>
      <c r="I9" s="179">
        <f t="shared" si="4"/>
        <v>0.36749999999999999</v>
      </c>
      <c r="J9" s="179">
        <f t="shared" si="4"/>
        <v>0.14249999999999999</v>
      </c>
      <c r="K9" s="179">
        <f t="shared" si="4"/>
        <v>0.55000000000000004</v>
      </c>
      <c r="L9" s="179" t="e">
        <f t="shared" si="4"/>
        <v>#N/A</v>
      </c>
    </row>
    <row r="10" spans="1:12" x14ac:dyDescent="0.25">
      <c r="A10" s="178">
        <f t="shared" si="5"/>
        <v>36770</v>
      </c>
      <c r="B10" s="179">
        <f t="shared" si="3"/>
        <v>2.97</v>
      </c>
      <c r="C10" s="179">
        <f t="shared" si="4"/>
        <v>5.0000000000000001E-3</v>
      </c>
      <c r="D10" s="179">
        <f t="shared" si="4"/>
        <v>0.17</v>
      </c>
      <c r="E10" s="179">
        <f t="shared" si="4"/>
        <v>-0.20250000000000001</v>
      </c>
      <c r="F10" s="179">
        <f t="shared" si="4"/>
        <v>-0.125</v>
      </c>
      <c r="G10" s="179">
        <f t="shared" si="4"/>
        <v>-0.39750000000000002</v>
      </c>
      <c r="H10" s="179">
        <f t="shared" si="4"/>
        <v>7.4999999999999997E-2</v>
      </c>
      <c r="I10" s="179">
        <f t="shared" si="4"/>
        <v>0.33250000000000002</v>
      </c>
      <c r="J10" s="179">
        <f t="shared" si="4"/>
        <v>0.15</v>
      </c>
      <c r="K10" s="179">
        <f t="shared" si="4"/>
        <v>0.46</v>
      </c>
      <c r="L10" s="179" t="e">
        <f t="shared" si="4"/>
        <v>#N/A</v>
      </c>
    </row>
    <row r="11" spans="1:12" x14ac:dyDescent="0.25">
      <c r="A11" s="178">
        <f t="shared" si="5"/>
        <v>36800</v>
      </c>
      <c r="B11" s="179">
        <f t="shared" si="3"/>
        <v>2.9849999999999999</v>
      </c>
      <c r="C11" s="179">
        <f t="shared" si="4"/>
        <v>-2.5000000000000001E-3</v>
      </c>
      <c r="D11" s="179">
        <f t="shared" si="4"/>
        <v>0.19500000000000001</v>
      </c>
      <c r="E11" s="179">
        <f t="shared" si="4"/>
        <v>-0.245</v>
      </c>
      <c r="F11" s="179">
        <f t="shared" si="4"/>
        <v>-0.1225</v>
      </c>
      <c r="G11" s="179">
        <f t="shared" si="4"/>
        <v>-0.39750000000000002</v>
      </c>
      <c r="H11" s="179">
        <f t="shared" si="4"/>
        <v>0.09</v>
      </c>
      <c r="I11" s="179">
        <f t="shared" si="4"/>
        <v>0.22500000000000001</v>
      </c>
      <c r="J11" s="179">
        <f t="shared" si="4"/>
        <v>0.17</v>
      </c>
      <c r="K11" s="179">
        <f t="shared" si="4"/>
        <v>0.53</v>
      </c>
      <c r="L11" s="179" t="e">
        <f t="shared" si="4"/>
        <v>#N/A</v>
      </c>
    </row>
    <row r="12" spans="1:12" x14ac:dyDescent="0.25">
      <c r="A12" s="178">
        <f t="shared" si="5"/>
        <v>36831</v>
      </c>
      <c r="B12" s="179">
        <f t="shared" si="3"/>
        <v>3.085</v>
      </c>
      <c r="C12" s="179">
        <f t="shared" si="4"/>
        <v>-4.2500000000000003E-2</v>
      </c>
      <c r="D12" s="179">
        <f t="shared" si="4"/>
        <v>0.29749999999999999</v>
      </c>
      <c r="E12" s="179">
        <f t="shared" si="4"/>
        <v>-0.23749999999999999</v>
      </c>
      <c r="F12" s="179">
        <f t="shared" si="4"/>
        <v>-0.1275</v>
      </c>
      <c r="G12" s="179">
        <f t="shared" si="4"/>
        <v>-0.33250000000000002</v>
      </c>
      <c r="H12" s="179">
        <f t="shared" si="4"/>
        <v>0.15</v>
      </c>
      <c r="I12" s="179">
        <f t="shared" si="4"/>
        <v>8.2500000000000004E-2</v>
      </c>
      <c r="J12" s="179">
        <f t="shared" si="4"/>
        <v>0.25</v>
      </c>
      <c r="K12" s="179">
        <f t="shared" si="4"/>
        <v>0.9</v>
      </c>
      <c r="L12" s="179" t="e">
        <f t="shared" si="4"/>
        <v>#N/A</v>
      </c>
    </row>
    <row r="13" spans="1:12" x14ac:dyDescent="0.25">
      <c r="A13" s="178">
        <f t="shared" si="5"/>
        <v>36861</v>
      </c>
      <c r="B13" s="179">
        <f t="shared" si="3"/>
        <v>3.18</v>
      </c>
      <c r="C13" s="179">
        <f t="shared" si="4"/>
        <v>-6.7500000000000004E-2</v>
      </c>
      <c r="D13" s="179">
        <f t="shared" si="4"/>
        <v>0.3775</v>
      </c>
      <c r="E13" s="179">
        <f t="shared" si="4"/>
        <v>-0.23749999999999999</v>
      </c>
      <c r="F13" s="179">
        <f t="shared" si="4"/>
        <v>-0.1225</v>
      </c>
      <c r="G13" s="179">
        <f t="shared" si="4"/>
        <v>-0.3075</v>
      </c>
      <c r="H13" s="179">
        <f t="shared" si="4"/>
        <v>0.16</v>
      </c>
      <c r="I13" s="179">
        <f t="shared" si="4"/>
        <v>7.0000000000000007E-2</v>
      </c>
      <c r="J13" s="179">
        <f t="shared" si="4"/>
        <v>0.26500000000000001</v>
      </c>
      <c r="K13" s="179">
        <f t="shared" si="4"/>
        <v>1.58</v>
      </c>
      <c r="L13" s="179" t="e">
        <f t="shared" si="4"/>
        <v>#N/A</v>
      </c>
    </row>
    <row r="14" spans="1:12" x14ac:dyDescent="0.25">
      <c r="A14" s="178">
        <f t="shared" si="5"/>
        <v>36892</v>
      </c>
      <c r="B14" s="179">
        <f t="shared" si="3"/>
        <v>3.19</v>
      </c>
      <c r="C14" s="179">
        <f t="shared" si="4"/>
        <v>-7.0000000000000007E-2</v>
      </c>
      <c r="D14" s="179">
        <f t="shared" si="4"/>
        <v>0.41249999999999998</v>
      </c>
      <c r="E14" s="179">
        <f t="shared" si="4"/>
        <v>-0.22750000000000001</v>
      </c>
      <c r="F14" s="179">
        <f t="shared" si="4"/>
        <v>-0.13</v>
      </c>
      <c r="G14" s="179">
        <f t="shared" si="4"/>
        <v>-0.3075</v>
      </c>
      <c r="H14" s="179">
        <f t="shared" si="4"/>
        <v>0.17</v>
      </c>
      <c r="I14" s="179">
        <f t="shared" si="4"/>
        <v>7.7499999999999999E-2</v>
      </c>
      <c r="J14" s="179">
        <f t="shared" si="4"/>
        <v>0.28749999999999998</v>
      </c>
      <c r="K14" s="179">
        <f t="shared" si="4"/>
        <v>2.0499999999999998</v>
      </c>
      <c r="L14" s="179" t="e">
        <f t="shared" si="4"/>
        <v>#N/A</v>
      </c>
    </row>
    <row r="15" spans="1:12" x14ac:dyDescent="0.25">
      <c r="A15" s="178">
        <f t="shared" si="5"/>
        <v>36923</v>
      </c>
      <c r="B15" s="179">
        <f t="shared" si="3"/>
        <v>3.0350000000000001</v>
      </c>
      <c r="C15" s="179">
        <f t="shared" si="4"/>
        <v>-0.05</v>
      </c>
      <c r="D15" s="179">
        <f t="shared" si="4"/>
        <v>0.41249999999999998</v>
      </c>
      <c r="E15" s="179">
        <f t="shared" si="4"/>
        <v>-0.22750000000000001</v>
      </c>
      <c r="F15" s="179">
        <f t="shared" si="4"/>
        <v>-0.12</v>
      </c>
      <c r="G15" s="179">
        <f t="shared" si="4"/>
        <v>-0.33250000000000002</v>
      </c>
      <c r="H15" s="179">
        <f t="shared" si="4"/>
        <v>0.17749999999999999</v>
      </c>
      <c r="I15" s="179">
        <f t="shared" si="4"/>
        <v>9.5000000000000001E-2</v>
      </c>
      <c r="J15" s="179">
        <f t="shared" si="4"/>
        <v>0.30249999999999999</v>
      </c>
      <c r="K15" s="179">
        <f t="shared" si="4"/>
        <v>2.02</v>
      </c>
      <c r="L15" s="179" t="e">
        <f t="shared" si="4"/>
        <v>#N/A</v>
      </c>
    </row>
    <row r="16" spans="1:12" x14ac:dyDescent="0.25">
      <c r="A16" s="178">
        <f t="shared" si="5"/>
        <v>36951</v>
      </c>
      <c r="B16" s="179">
        <f t="shared" si="3"/>
        <v>2.88</v>
      </c>
      <c r="C16" s="179">
        <f t="shared" si="4"/>
        <v>-4.4999999999999998E-2</v>
      </c>
      <c r="D16" s="179">
        <f t="shared" si="4"/>
        <v>0.33750000000000002</v>
      </c>
      <c r="E16" s="179">
        <f t="shared" si="4"/>
        <v>-0.22750000000000001</v>
      </c>
      <c r="F16" s="179">
        <f t="shared" si="4"/>
        <v>-0.1125</v>
      </c>
      <c r="G16" s="179">
        <f t="shared" si="4"/>
        <v>-0.33250000000000002</v>
      </c>
      <c r="H16" s="179">
        <f t="shared" si="4"/>
        <v>0.18</v>
      </c>
      <c r="I16" s="179">
        <f t="shared" si="4"/>
        <v>9.5000000000000001E-2</v>
      </c>
      <c r="J16" s="179">
        <f t="shared" si="4"/>
        <v>0.3075</v>
      </c>
      <c r="K16" s="179">
        <f t="shared" si="4"/>
        <v>1.125</v>
      </c>
      <c r="L16" s="179" t="e">
        <f t="shared" si="4"/>
        <v>#N/A</v>
      </c>
    </row>
    <row r="17" spans="1:12" x14ac:dyDescent="0.25">
      <c r="A17" s="178">
        <f t="shared" si="5"/>
        <v>36982</v>
      </c>
      <c r="B17" s="179">
        <f t="shared" si="3"/>
        <v>2.7349999999999999</v>
      </c>
      <c r="C17" s="179">
        <f t="shared" si="4"/>
        <v>2.5000000000000001E-3</v>
      </c>
      <c r="D17" s="179">
        <f t="shared" si="4"/>
        <v>0.19</v>
      </c>
      <c r="E17" s="179">
        <f t="shared" si="4"/>
        <v>-0.2175</v>
      </c>
      <c r="F17" s="179">
        <f t="shared" si="4"/>
        <v>-0.12</v>
      </c>
      <c r="G17" s="179">
        <f t="shared" si="4"/>
        <v>-0.39500000000000002</v>
      </c>
      <c r="H17" s="179">
        <f t="shared" si="4"/>
        <v>9.2499999999999999E-2</v>
      </c>
      <c r="I17" s="179">
        <f t="shared" si="4"/>
        <v>0.13750000000000001</v>
      </c>
      <c r="J17" s="179">
        <f t="shared" si="4"/>
        <v>0.17249999999999999</v>
      </c>
      <c r="K17" s="179">
        <f t="shared" si="4"/>
        <v>0.505</v>
      </c>
      <c r="L17" s="179" t="e">
        <f t="shared" si="4"/>
        <v>#N/A</v>
      </c>
    </row>
    <row r="18" spans="1:12" x14ac:dyDescent="0.25">
      <c r="A18" s="178">
        <f t="shared" si="5"/>
        <v>37012</v>
      </c>
      <c r="B18" s="179">
        <f t="shared" si="3"/>
        <v>2.7</v>
      </c>
      <c r="C18" s="179">
        <f t="shared" si="4"/>
        <v>5.0000000000000001E-3</v>
      </c>
      <c r="D18" s="179">
        <f t="shared" si="4"/>
        <v>0.185</v>
      </c>
      <c r="E18" s="179">
        <f t="shared" si="4"/>
        <v>-0.2175</v>
      </c>
      <c r="F18" s="179">
        <f t="shared" si="4"/>
        <v>-0.12</v>
      </c>
      <c r="G18" s="179">
        <f t="shared" si="4"/>
        <v>-0.39500000000000002</v>
      </c>
      <c r="H18" s="179">
        <f t="shared" si="4"/>
        <v>0.08</v>
      </c>
      <c r="I18" s="179">
        <f t="shared" si="4"/>
        <v>0.14749999999999999</v>
      </c>
      <c r="J18" s="179">
        <f t="shared" si="4"/>
        <v>0.16</v>
      </c>
      <c r="K18" s="179">
        <f t="shared" si="4"/>
        <v>0.40500000000000003</v>
      </c>
      <c r="L18" s="179" t="e">
        <f t="shared" si="4"/>
        <v>#N/A</v>
      </c>
    </row>
    <row r="19" spans="1:12" x14ac:dyDescent="0.25">
      <c r="A19" s="178">
        <f t="shared" si="5"/>
        <v>37043</v>
      </c>
      <c r="B19" s="179">
        <f t="shared" si="3"/>
        <v>2.71</v>
      </c>
      <c r="C19" s="179">
        <f t="shared" si="4"/>
        <v>1.2500000000000001E-2</v>
      </c>
      <c r="D19" s="179">
        <f t="shared" si="4"/>
        <v>0.185</v>
      </c>
      <c r="E19" s="179">
        <f t="shared" si="4"/>
        <v>-0.2175</v>
      </c>
      <c r="F19" s="179">
        <f t="shared" si="4"/>
        <v>-0.12</v>
      </c>
      <c r="G19" s="179">
        <f t="shared" si="4"/>
        <v>-0.39500000000000002</v>
      </c>
      <c r="H19" s="179">
        <f t="shared" si="4"/>
        <v>7.4999999999999997E-2</v>
      </c>
      <c r="I19" s="179">
        <f t="shared" si="4"/>
        <v>0.16750000000000001</v>
      </c>
      <c r="J19" s="179">
        <f t="shared" si="4"/>
        <v>0.155</v>
      </c>
      <c r="K19" s="179">
        <f t="shared" si="4"/>
        <v>0.41499999999999998</v>
      </c>
      <c r="L19" s="179" t="e">
        <f t="shared" si="4"/>
        <v>#N/A</v>
      </c>
    </row>
    <row r="20" spans="1:12" x14ac:dyDescent="0.25">
      <c r="A20" s="178">
        <f t="shared" si="5"/>
        <v>37073</v>
      </c>
      <c r="B20" s="179">
        <f t="shared" si="3"/>
        <v>2.7069999999999999</v>
      </c>
      <c r="C20" s="179">
        <f t="shared" si="4"/>
        <v>1.7500000000000002E-2</v>
      </c>
      <c r="D20" s="179">
        <f t="shared" si="4"/>
        <v>0.185</v>
      </c>
      <c r="E20" s="179">
        <f t="shared" si="4"/>
        <v>-0.2175</v>
      </c>
      <c r="F20" s="179">
        <f t="shared" si="4"/>
        <v>-0.12</v>
      </c>
      <c r="G20" s="179">
        <f t="shared" si="4"/>
        <v>-0.39500000000000002</v>
      </c>
      <c r="H20" s="179">
        <f t="shared" si="4"/>
        <v>6.7500000000000004E-2</v>
      </c>
      <c r="I20" s="179">
        <f t="shared" si="4"/>
        <v>0.28499999999999998</v>
      </c>
      <c r="J20" s="179">
        <f t="shared" si="4"/>
        <v>0.14749999999999999</v>
      </c>
      <c r="K20" s="179">
        <f t="shared" si="4"/>
        <v>0.47</v>
      </c>
      <c r="L20" s="179" t="e">
        <f t="shared" si="4"/>
        <v>#N/A</v>
      </c>
    </row>
    <row r="21" spans="1:12" x14ac:dyDescent="0.25">
      <c r="A21" s="178">
        <f t="shared" si="5"/>
        <v>37104</v>
      </c>
      <c r="B21" s="179">
        <f t="shared" si="3"/>
        <v>2.7149999999999999</v>
      </c>
      <c r="C21" s="179">
        <f t="shared" si="4"/>
        <v>1.7500000000000002E-2</v>
      </c>
      <c r="D21" s="179">
        <f t="shared" si="4"/>
        <v>0.185</v>
      </c>
      <c r="E21" s="179">
        <f t="shared" si="4"/>
        <v>-0.2175</v>
      </c>
      <c r="F21" s="179">
        <f t="shared" si="4"/>
        <v>-0.12</v>
      </c>
      <c r="G21" s="179">
        <f t="shared" si="4"/>
        <v>-0.39500000000000002</v>
      </c>
      <c r="H21" s="179">
        <f t="shared" si="4"/>
        <v>6.5000000000000002E-2</v>
      </c>
      <c r="I21" s="179">
        <f t="shared" si="4"/>
        <v>0.33500000000000002</v>
      </c>
      <c r="J21" s="179">
        <f t="shared" si="4"/>
        <v>0.14499999999999999</v>
      </c>
      <c r="K21" s="179">
        <f t="shared" si="4"/>
        <v>0.47</v>
      </c>
      <c r="L21" s="179" t="e">
        <f t="shared" si="4"/>
        <v>#N/A</v>
      </c>
    </row>
    <row r="22" spans="1:12" x14ac:dyDescent="0.25">
      <c r="A22" s="178">
        <f t="shared" si="5"/>
        <v>37135</v>
      </c>
      <c r="B22" s="179">
        <f t="shared" si="3"/>
        <v>2.72</v>
      </c>
      <c r="C22" s="179">
        <f t="shared" si="4"/>
        <v>1.2500000000000001E-2</v>
      </c>
      <c r="D22" s="179">
        <f t="shared" si="4"/>
        <v>0.18</v>
      </c>
      <c r="E22" s="179">
        <f t="shared" si="4"/>
        <v>-0.2175</v>
      </c>
      <c r="F22" s="179">
        <f t="shared" si="4"/>
        <v>-0.12</v>
      </c>
      <c r="G22" s="179">
        <f t="shared" si="4"/>
        <v>-0.39500000000000002</v>
      </c>
      <c r="H22" s="179">
        <f t="shared" si="4"/>
        <v>6.5000000000000002E-2</v>
      </c>
      <c r="I22" s="179">
        <f t="shared" si="4"/>
        <v>0.3125</v>
      </c>
      <c r="J22" s="179">
        <f t="shared" si="4"/>
        <v>0.14499999999999999</v>
      </c>
      <c r="K22" s="179">
        <f t="shared" si="4"/>
        <v>0.41</v>
      </c>
      <c r="L22" s="179" t="e">
        <f t="shared" si="4"/>
        <v>#N/A</v>
      </c>
    </row>
    <row r="23" spans="1:12" x14ac:dyDescent="0.25">
      <c r="A23" s="178">
        <f t="shared" si="5"/>
        <v>37165</v>
      </c>
      <c r="B23" s="179">
        <f t="shared" si="3"/>
        <v>2.7450000000000001</v>
      </c>
      <c r="C23" s="179">
        <f t="shared" si="4"/>
        <v>2.5000000000000001E-3</v>
      </c>
      <c r="D23" s="179">
        <f t="shared" si="4"/>
        <v>0.185</v>
      </c>
      <c r="E23" s="179">
        <f t="shared" si="4"/>
        <v>-0.2175</v>
      </c>
      <c r="F23" s="179">
        <f t="shared" si="4"/>
        <v>-0.12</v>
      </c>
      <c r="G23" s="179">
        <f t="shared" si="4"/>
        <v>-0.39500000000000002</v>
      </c>
      <c r="H23" s="179">
        <f t="shared" si="4"/>
        <v>0.08</v>
      </c>
      <c r="I23" s="179">
        <f t="shared" si="4"/>
        <v>0.20749999999999999</v>
      </c>
      <c r="J23" s="179">
        <f t="shared" si="4"/>
        <v>0.16</v>
      </c>
      <c r="K23" s="179">
        <f t="shared" si="4"/>
        <v>0.47499999999999998</v>
      </c>
      <c r="L23" s="179" t="e">
        <f t="shared" si="4"/>
        <v>#N/A</v>
      </c>
    </row>
    <row r="24" spans="1:12" x14ac:dyDescent="0.25">
      <c r="A24" s="178">
        <f t="shared" si="5"/>
        <v>37196</v>
      </c>
      <c r="B24" s="179">
        <f t="shared" si="3"/>
        <v>2.855</v>
      </c>
      <c r="C24" s="179">
        <f t="shared" si="4"/>
        <v>-4.2500000000000003E-2</v>
      </c>
      <c r="D24" s="179">
        <f t="shared" si="4"/>
        <v>0.26750000000000002</v>
      </c>
      <c r="E24" s="179">
        <f t="shared" si="4"/>
        <v>-0.2525</v>
      </c>
      <c r="F24" s="179">
        <f t="shared" si="4"/>
        <v>-0.125</v>
      </c>
      <c r="G24" s="179">
        <f t="shared" si="4"/>
        <v>-0.31</v>
      </c>
      <c r="H24" s="179">
        <f t="shared" si="4"/>
        <v>0.1275</v>
      </c>
      <c r="I24" s="179">
        <f t="shared" si="4"/>
        <v>5.5E-2</v>
      </c>
      <c r="J24" s="179">
        <f t="shared" si="4"/>
        <v>0.2475</v>
      </c>
      <c r="K24" s="179">
        <f t="shared" si="4"/>
        <v>0.76</v>
      </c>
      <c r="L24" s="179" t="e">
        <f t="shared" si="4"/>
        <v>#N/A</v>
      </c>
    </row>
    <row r="25" spans="1:12" x14ac:dyDescent="0.25">
      <c r="A25" s="178">
        <f t="shared" si="5"/>
        <v>37226</v>
      </c>
      <c r="B25" s="179">
        <f t="shared" si="3"/>
        <v>2.9630000000000001</v>
      </c>
      <c r="C25" s="179">
        <f t="shared" si="4"/>
        <v>-6.5000000000000002E-2</v>
      </c>
      <c r="D25" s="179">
        <f t="shared" si="4"/>
        <v>0.32500000000000001</v>
      </c>
      <c r="E25" s="179">
        <f t="shared" si="4"/>
        <v>-0.2525</v>
      </c>
      <c r="F25" s="179">
        <f t="shared" si="4"/>
        <v>-0.1275</v>
      </c>
      <c r="G25" s="179">
        <f t="shared" si="4"/>
        <v>-0.31</v>
      </c>
      <c r="H25" s="179">
        <f t="shared" si="4"/>
        <v>0.16750000000000001</v>
      </c>
      <c r="I25" s="179">
        <f t="shared" si="4"/>
        <v>5.5E-2</v>
      </c>
      <c r="J25" s="179">
        <f t="shared" si="4"/>
        <v>0.28749999999999998</v>
      </c>
      <c r="K25" s="179">
        <f t="shared" si="4"/>
        <v>1.25</v>
      </c>
      <c r="L25" s="179" t="e">
        <f t="shared" si="4"/>
        <v>#N/A</v>
      </c>
    </row>
    <row r="26" spans="1:12" x14ac:dyDescent="0.25">
      <c r="A26" s="178">
        <f t="shared" si="5"/>
        <v>37257</v>
      </c>
      <c r="B26" s="179">
        <f t="shared" si="3"/>
        <v>2.9849999999999999</v>
      </c>
      <c r="C26" s="179">
        <f t="shared" si="4"/>
        <v>-6.7500000000000004E-2</v>
      </c>
      <c r="D26" s="179">
        <f t="shared" si="4"/>
        <v>0.38</v>
      </c>
      <c r="E26" s="179">
        <f t="shared" si="4"/>
        <v>-0.24249999999999999</v>
      </c>
      <c r="F26" s="179">
        <f t="shared" si="4"/>
        <v>-0.13</v>
      </c>
      <c r="G26" s="179">
        <f t="shared" si="4"/>
        <v>-0.3</v>
      </c>
      <c r="H26" s="179">
        <f t="shared" si="4"/>
        <v>0.18</v>
      </c>
      <c r="I26" s="179">
        <f t="shared" si="4"/>
        <v>6.5000000000000002E-2</v>
      </c>
      <c r="J26" s="179">
        <f t="shared" si="4"/>
        <v>0.3</v>
      </c>
      <c r="K26" s="179">
        <f t="shared" si="4"/>
        <v>1.59</v>
      </c>
      <c r="L26" s="179" t="e">
        <f t="shared" si="4"/>
        <v>#N/A</v>
      </c>
    </row>
    <row r="27" spans="1:12" x14ac:dyDescent="0.25">
      <c r="A27" s="178">
        <f t="shared" si="5"/>
        <v>37288</v>
      </c>
      <c r="B27" s="179">
        <f t="shared" si="3"/>
        <v>2.8650000000000002</v>
      </c>
      <c r="C27" s="179">
        <f t="shared" si="4"/>
        <v>-0.05</v>
      </c>
      <c r="D27" s="179">
        <f t="shared" si="4"/>
        <v>0.3775</v>
      </c>
      <c r="E27" s="179">
        <f t="shared" si="4"/>
        <v>-0.24249999999999999</v>
      </c>
      <c r="F27" s="179">
        <f t="shared" si="4"/>
        <v>-0.13250000000000001</v>
      </c>
      <c r="G27" s="179">
        <f t="shared" si="4"/>
        <v>-0.3</v>
      </c>
      <c r="H27" s="179">
        <f t="shared" si="4"/>
        <v>0.1575</v>
      </c>
      <c r="I27" s="179">
        <f t="shared" si="4"/>
        <v>6.5000000000000002E-2</v>
      </c>
      <c r="J27" s="179">
        <f t="shared" si="4"/>
        <v>0.27750000000000002</v>
      </c>
      <c r="K27" s="179">
        <f t="shared" si="4"/>
        <v>1.49</v>
      </c>
      <c r="L27" s="179" t="e">
        <f t="shared" si="4"/>
        <v>#N/A</v>
      </c>
    </row>
    <row r="28" spans="1:12" x14ac:dyDescent="0.25">
      <c r="A28" s="178">
        <f t="shared" si="5"/>
        <v>37316</v>
      </c>
      <c r="B28" s="179">
        <f t="shared" si="3"/>
        <v>2.7280000000000002</v>
      </c>
      <c r="C28" s="179">
        <f t="shared" si="4"/>
        <v>-3.7499999999999999E-2</v>
      </c>
      <c r="D28" s="179">
        <f t="shared" si="4"/>
        <v>0.28749999999999998</v>
      </c>
      <c r="E28" s="179">
        <f t="shared" si="4"/>
        <v>-0.24249999999999999</v>
      </c>
      <c r="F28" s="179">
        <f t="shared" si="4"/>
        <v>-0.13500000000000001</v>
      </c>
      <c r="G28" s="179">
        <f t="shared" si="4"/>
        <v>-0.3</v>
      </c>
      <c r="H28" s="179">
        <f t="shared" si="4"/>
        <v>0.155</v>
      </c>
      <c r="I28" s="179">
        <f t="shared" si="4"/>
        <v>6.5000000000000002E-2</v>
      </c>
      <c r="J28" s="179">
        <f t="shared" si="4"/>
        <v>0.27500000000000002</v>
      </c>
      <c r="K28" s="179">
        <f t="shared" si="4"/>
        <v>0.91</v>
      </c>
      <c r="L28" s="179" t="e">
        <f t="shared" si="4"/>
        <v>#N/A</v>
      </c>
    </row>
    <row r="29" spans="1:12" x14ac:dyDescent="0.25">
      <c r="A29" s="178">
        <f t="shared" si="5"/>
        <v>37347</v>
      </c>
      <c r="B29" s="179">
        <f t="shared" si="3"/>
        <v>2.625</v>
      </c>
      <c r="C29" s="179">
        <f t="shared" si="4"/>
        <v>1.4999999999999999E-2</v>
      </c>
      <c r="D29" s="179">
        <f t="shared" si="4"/>
        <v>0.17749999999999999</v>
      </c>
      <c r="E29" s="179">
        <f t="shared" si="4"/>
        <v>-0.21</v>
      </c>
      <c r="F29" s="179">
        <f t="shared" si="4"/>
        <v>-0.12</v>
      </c>
      <c r="G29" s="179">
        <f t="shared" si="4"/>
        <v>-0.33</v>
      </c>
      <c r="H29" s="179">
        <f t="shared" si="4"/>
        <v>7.7499999999999999E-2</v>
      </c>
      <c r="I29" s="179">
        <f t="shared" si="4"/>
        <v>0.1575</v>
      </c>
      <c r="J29" s="179">
        <f t="shared" si="4"/>
        <v>0.16250000000000001</v>
      </c>
      <c r="K29" s="179">
        <f t="shared" si="4"/>
        <v>0.505</v>
      </c>
      <c r="L29" s="179" t="e">
        <f t="shared" si="4"/>
        <v>#N/A</v>
      </c>
    </row>
    <row r="30" spans="1:12" x14ac:dyDescent="0.25">
      <c r="A30" s="178">
        <f t="shared" si="5"/>
        <v>37377</v>
      </c>
      <c r="B30" s="180"/>
      <c r="C30" s="181"/>
      <c r="E30" s="182"/>
      <c r="F30" s="182"/>
      <c r="G30" s="182"/>
      <c r="H30" s="183"/>
      <c r="I30" s="184"/>
      <c r="J30" s="184"/>
      <c r="K30" s="184"/>
      <c r="L30" s="184"/>
    </row>
    <row r="31" spans="1:12" x14ac:dyDescent="0.25">
      <c r="A31" s="185"/>
      <c r="B31" s="180"/>
      <c r="C31" s="181"/>
      <c r="E31" s="182"/>
      <c r="F31" s="182"/>
      <c r="G31" s="182"/>
      <c r="H31" s="183"/>
      <c r="I31" s="184"/>
      <c r="J31" s="184"/>
      <c r="K31" s="184"/>
      <c r="L31" s="184"/>
    </row>
    <row r="32" spans="1:12" x14ac:dyDescent="0.25">
      <c r="A32" s="185"/>
      <c r="B32" s="180"/>
      <c r="C32" s="181"/>
      <c r="E32" s="182"/>
      <c r="F32" s="182"/>
      <c r="G32" s="182"/>
      <c r="H32" s="183"/>
      <c r="I32" s="184"/>
      <c r="J32" s="184"/>
      <c r="K32" s="184"/>
      <c r="L32" s="184"/>
    </row>
    <row r="33" spans="1:12" x14ac:dyDescent="0.25">
      <c r="A33" s="185"/>
      <c r="B33" s="180"/>
      <c r="C33" s="181"/>
      <c r="E33" s="182"/>
      <c r="F33" s="182"/>
      <c r="G33" s="182"/>
      <c r="H33" s="183"/>
      <c r="I33" s="184"/>
      <c r="J33" s="184"/>
      <c r="K33" s="184"/>
      <c r="L33" s="184"/>
    </row>
    <row r="34" spans="1:12" x14ac:dyDescent="0.25">
      <c r="A34" s="185"/>
      <c r="B34" s="180"/>
      <c r="C34" s="181"/>
      <c r="E34" s="182"/>
      <c r="F34" s="182"/>
      <c r="G34" s="182"/>
      <c r="H34" s="183"/>
      <c r="I34" s="184"/>
      <c r="J34" s="184"/>
      <c r="K34" s="184"/>
      <c r="L34" s="184"/>
    </row>
    <row r="35" spans="1:12" x14ac:dyDescent="0.25">
      <c r="A35" s="185"/>
      <c r="B35" s="180"/>
      <c r="C35" s="181"/>
      <c r="E35" s="182"/>
      <c r="F35" s="182"/>
      <c r="G35" s="182"/>
      <c r="H35" s="183"/>
      <c r="I35" s="184"/>
      <c r="J35" s="184"/>
      <c r="K35" s="184"/>
      <c r="L35" s="184"/>
    </row>
    <row r="36" spans="1:12" x14ac:dyDescent="0.25">
      <c r="A36" s="185"/>
      <c r="B36" s="180"/>
      <c r="C36" s="181"/>
      <c r="E36" s="182"/>
      <c r="F36" s="182"/>
      <c r="G36" s="182"/>
      <c r="H36" s="183"/>
      <c r="I36" s="184"/>
      <c r="J36" s="184"/>
      <c r="K36" s="184"/>
      <c r="L36" s="184"/>
    </row>
    <row r="37" spans="1:12" x14ac:dyDescent="0.25">
      <c r="A37" s="185"/>
      <c r="B37" s="180"/>
      <c r="C37" s="181"/>
      <c r="E37" s="182"/>
      <c r="F37" s="182"/>
      <c r="G37" s="182"/>
      <c r="H37" s="183"/>
      <c r="I37" s="184"/>
      <c r="J37" s="184"/>
      <c r="K37" s="184"/>
      <c r="L37" s="184"/>
    </row>
    <row r="38" spans="1:12" x14ac:dyDescent="0.25">
      <c r="A38" s="185"/>
      <c r="B38" s="180"/>
      <c r="C38" s="181"/>
      <c r="E38" s="182"/>
      <c r="F38" s="182"/>
      <c r="G38" s="182"/>
      <c r="H38" s="183"/>
      <c r="I38" s="184"/>
      <c r="J38" s="184"/>
      <c r="K38" s="184"/>
      <c r="L38" s="184"/>
    </row>
    <row r="39" spans="1:12" x14ac:dyDescent="0.25">
      <c r="A39" s="185"/>
      <c r="B39" s="180"/>
      <c r="C39" s="181"/>
      <c r="E39" s="182"/>
      <c r="F39" s="182"/>
      <c r="G39" s="182"/>
      <c r="H39" s="183"/>
      <c r="I39" s="184"/>
      <c r="J39" s="184"/>
      <c r="K39" s="184"/>
      <c r="L39" s="184"/>
    </row>
    <row r="40" spans="1:12" x14ac:dyDescent="0.25">
      <c r="A40" s="185"/>
      <c r="B40" s="180"/>
      <c r="C40" s="181"/>
      <c r="E40" s="182"/>
      <c r="F40" s="182"/>
      <c r="G40" s="182"/>
      <c r="H40" s="183"/>
      <c r="I40" s="184"/>
      <c r="J40" s="184"/>
      <c r="K40" s="184"/>
      <c r="L40" s="184"/>
    </row>
    <row r="41" spans="1:12" x14ac:dyDescent="0.25">
      <c r="A41" s="186"/>
      <c r="E41" s="187"/>
      <c r="F41" s="187"/>
      <c r="G41" s="187"/>
      <c r="H41" s="183"/>
      <c r="I41" s="184"/>
      <c r="J41" s="184"/>
      <c r="K41" s="184"/>
      <c r="L41" s="184"/>
    </row>
    <row r="42" spans="1:12" x14ac:dyDescent="0.25">
      <c r="A42" s="185"/>
      <c r="B42" s="180"/>
      <c r="C42" s="181"/>
      <c r="E42" s="182"/>
      <c r="F42" s="182"/>
      <c r="G42" s="182"/>
      <c r="H42" s="183"/>
      <c r="I42" s="184"/>
      <c r="J42" s="184"/>
      <c r="K42" s="184"/>
      <c r="L42" s="184"/>
    </row>
    <row r="43" spans="1:12" x14ac:dyDescent="0.25">
      <c r="B43" s="188"/>
      <c r="C43" s="189"/>
      <c r="D43" s="190"/>
      <c r="E43" s="191"/>
      <c r="F43" s="191"/>
      <c r="G43" s="191"/>
      <c r="H43" s="182"/>
      <c r="I43" s="192"/>
      <c r="J43" s="192"/>
      <c r="K43" s="192"/>
      <c r="L43" s="192"/>
    </row>
    <row r="44" spans="1:12" x14ac:dyDescent="0.25">
      <c r="B44" s="188"/>
      <c r="C44" s="189"/>
      <c r="D44" s="190"/>
      <c r="E44" s="191"/>
      <c r="F44" s="191"/>
      <c r="G44" s="191"/>
      <c r="H44" s="182"/>
      <c r="I44" s="192"/>
      <c r="J44" s="192"/>
      <c r="K44" s="192"/>
      <c r="L44" s="192"/>
    </row>
    <row r="45" spans="1:12" x14ac:dyDescent="0.25">
      <c r="B45" s="188"/>
      <c r="C45" s="189"/>
      <c r="D45" s="190"/>
      <c r="E45" s="191"/>
      <c r="F45" s="191"/>
      <c r="G45" s="191"/>
      <c r="H45" s="182"/>
      <c r="I45" s="192"/>
      <c r="J45" s="192"/>
      <c r="K45" s="192"/>
      <c r="L45" s="192"/>
    </row>
    <row r="46" spans="1:12" x14ac:dyDescent="0.25">
      <c r="B46" s="188"/>
      <c r="C46" s="189"/>
      <c r="D46" s="190"/>
      <c r="E46" s="191"/>
      <c r="F46" s="191"/>
      <c r="G46" s="191"/>
      <c r="H46" s="182"/>
      <c r="I46" s="192"/>
      <c r="J46" s="192"/>
      <c r="K46" s="192"/>
      <c r="L46" s="192"/>
    </row>
    <row r="47" spans="1:12" x14ac:dyDescent="0.25">
      <c r="B47" s="188"/>
      <c r="C47" s="189"/>
      <c r="D47" s="190"/>
      <c r="E47" s="191"/>
      <c r="F47" s="191"/>
      <c r="G47" s="191"/>
      <c r="H47" s="182"/>
      <c r="I47" s="192"/>
      <c r="J47" s="192"/>
      <c r="K47" s="192"/>
      <c r="L47" s="192"/>
    </row>
    <row r="48" spans="1:12" x14ac:dyDescent="0.25">
      <c r="B48" s="188"/>
      <c r="C48" s="189"/>
      <c r="D48" s="190"/>
      <c r="E48" s="191"/>
      <c r="F48" s="191"/>
      <c r="G48" s="191"/>
      <c r="H48" s="182"/>
      <c r="I48" s="192"/>
      <c r="J48" s="192"/>
      <c r="K48" s="192"/>
      <c r="L48" s="192"/>
    </row>
    <row r="49" spans="2:12" x14ac:dyDescent="0.25">
      <c r="B49" s="188"/>
      <c r="C49" s="189"/>
      <c r="D49" s="190"/>
      <c r="E49" s="191"/>
      <c r="F49" s="191"/>
      <c r="G49" s="191"/>
      <c r="H49" s="182"/>
      <c r="I49" s="192"/>
      <c r="J49" s="192"/>
      <c r="K49" s="192"/>
      <c r="L49" s="192"/>
    </row>
    <row r="50" spans="2:12" x14ac:dyDescent="0.25">
      <c r="B50" s="188"/>
      <c r="C50" s="189"/>
      <c r="D50" s="190"/>
      <c r="E50" s="191"/>
      <c r="F50" s="191"/>
      <c r="G50" s="191"/>
      <c r="H50" s="182"/>
      <c r="I50" s="192"/>
      <c r="J50" s="192"/>
      <c r="K50" s="192"/>
      <c r="L50" s="192"/>
    </row>
    <row r="51" spans="2:12" x14ac:dyDescent="0.25">
      <c r="B51" s="188"/>
      <c r="C51" s="189"/>
      <c r="D51" s="190"/>
      <c r="E51" s="191"/>
      <c r="F51" s="191"/>
      <c r="G51" s="191"/>
      <c r="H51" s="182"/>
      <c r="I51" s="192"/>
      <c r="J51" s="192"/>
      <c r="K51" s="192"/>
      <c r="L51" s="192"/>
    </row>
    <row r="52" spans="2:12" x14ac:dyDescent="0.25">
      <c r="B52" s="188"/>
      <c r="C52" s="189"/>
      <c r="D52" s="190"/>
      <c r="E52" s="191"/>
      <c r="F52" s="191"/>
      <c r="G52" s="191"/>
      <c r="H52" s="182"/>
      <c r="I52" s="192"/>
      <c r="J52" s="192"/>
      <c r="K52" s="192"/>
      <c r="L52" s="192"/>
    </row>
    <row r="53" spans="2:12" x14ac:dyDescent="0.25">
      <c r="B53" s="188"/>
      <c r="C53" s="189"/>
      <c r="D53" s="190"/>
      <c r="E53" s="191"/>
      <c r="F53" s="191"/>
      <c r="G53" s="191"/>
      <c r="H53" s="182"/>
      <c r="I53" s="192"/>
      <c r="J53" s="192"/>
      <c r="K53" s="192"/>
      <c r="L53" s="192"/>
    </row>
    <row r="54" spans="2:12" x14ac:dyDescent="0.25">
      <c r="B54" s="188"/>
      <c r="C54" s="189"/>
      <c r="D54" s="190"/>
      <c r="E54" s="191"/>
      <c r="F54" s="191"/>
      <c r="G54" s="191"/>
      <c r="H54" s="182"/>
      <c r="I54" s="192"/>
      <c r="J54" s="192"/>
      <c r="K54" s="192"/>
      <c r="L54" s="192"/>
    </row>
    <row r="55" spans="2:12" ht="13.8" thickBot="1" x14ac:dyDescent="0.3">
      <c r="B55" s="188"/>
      <c r="C55" s="189"/>
      <c r="D55" s="193"/>
      <c r="E55" s="191"/>
      <c r="F55" s="191"/>
      <c r="G55" s="191"/>
      <c r="H55" s="182"/>
      <c r="I55" s="192"/>
      <c r="J55" s="192"/>
      <c r="K55" s="192"/>
      <c r="L55" s="192"/>
    </row>
    <row r="56" spans="2:12" x14ac:dyDescent="0.25">
      <c r="B56" s="188"/>
      <c r="C56" s="189"/>
      <c r="D56" s="194"/>
      <c r="E56" s="191"/>
      <c r="F56" s="191"/>
      <c r="G56" s="191"/>
      <c r="H56" s="182"/>
      <c r="I56" s="192"/>
      <c r="J56" s="192"/>
      <c r="K56" s="192"/>
      <c r="L56" s="192"/>
    </row>
    <row r="57" spans="2:12" ht="13.8" thickBot="1" x14ac:dyDescent="0.3">
      <c r="B57" s="188"/>
      <c r="C57" s="189"/>
      <c r="D57" s="195"/>
      <c r="E57" s="191"/>
      <c r="F57" s="191"/>
      <c r="G57" s="191"/>
      <c r="H57" s="182"/>
      <c r="I57" s="192"/>
      <c r="J57" s="192"/>
      <c r="K57" s="192"/>
      <c r="L57" s="192"/>
    </row>
    <row r="58" spans="2:12" ht="13.8" thickBot="1" x14ac:dyDescent="0.3">
      <c r="B58" s="196"/>
      <c r="C58" s="197"/>
      <c r="D58" s="195"/>
      <c r="E58" s="191"/>
      <c r="F58" s="191"/>
      <c r="G58" s="191"/>
      <c r="H58" s="182"/>
      <c r="I58" s="192"/>
      <c r="J58" s="192"/>
      <c r="K58" s="192"/>
      <c r="L58" s="192"/>
    </row>
    <row r="59" spans="2:12" x14ac:dyDescent="0.25">
      <c r="B59" s="196"/>
      <c r="C59" s="197"/>
      <c r="D59" s="198"/>
      <c r="E59" s="191"/>
      <c r="F59" s="191"/>
      <c r="G59" s="191"/>
      <c r="H59" s="182"/>
      <c r="I59" s="192"/>
      <c r="J59" s="192"/>
      <c r="K59" s="192"/>
      <c r="L59" s="192"/>
    </row>
    <row r="60" spans="2:12" x14ac:dyDescent="0.25">
      <c r="B60" s="196"/>
      <c r="C60" s="197"/>
      <c r="D60" s="198"/>
      <c r="E60" s="191"/>
      <c r="F60" s="191"/>
      <c r="G60" s="191"/>
      <c r="H60" s="182"/>
      <c r="I60" s="192"/>
      <c r="J60" s="192"/>
      <c r="K60" s="192"/>
      <c r="L60" s="192"/>
    </row>
    <row r="61" spans="2:12" x14ac:dyDescent="0.25">
      <c r="B61" s="196"/>
      <c r="C61" s="197"/>
      <c r="D61" s="198"/>
      <c r="E61" s="191"/>
      <c r="F61" s="191"/>
      <c r="G61" s="191"/>
      <c r="H61" s="182"/>
      <c r="I61" s="192"/>
      <c r="J61" s="192"/>
      <c r="K61" s="192"/>
      <c r="L61" s="192"/>
    </row>
    <row r="62" spans="2:12" x14ac:dyDescent="0.25">
      <c r="B62" s="196"/>
      <c r="C62" s="197"/>
      <c r="D62" s="198"/>
      <c r="E62" s="191"/>
      <c r="F62" s="191"/>
      <c r="G62" s="191"/>
      <c r="H62" s="182"/>
      <c r="I62" s="192"/>
      <c r="J62" s="192"/>
      <c r="K62" s="192"/>
      <c r="L62" s="192"/>
    </row>
    <row r="63" spans="2:12" x14ac:dyDescent="0.25">
      <c r="B63" s="196"/>
      <c r="C63" s="197"/>
      <c r="D63" s="198"/>
      <c r="E63" s="191"/>
      <c r="F63" s="191"/>
      <c r="G63" s="191"/>
      <c r="H63" s="182"/>
      <c r="I63" s="192"/>
      <c r="J63" s="192"/>
      <c r="K63" s="192"/>
      <c r="L63" s="192"/>
    </row>
    <row r="64" spans="2:12" x14ac:dyDescent="0.25">
      <c r="B64" s="196"/>
      <c r="C64" s="197"/>
      <c r="D64" s="198"/>
      <c r="E64" s="191"/>
      <c r="F64" s="191"/>
      <c r="G64" s="191"/>
      <c r="H64" s="182"/>
      <c r="I64" s="192"/>
      <c r="J64" s="192"/>
      <c r="K64" s="192"/>
      <c r="L64" s="192"/>
    </row>
    <row r="65" spans="2:12" x14ac:dyDescent="0.25">
      <c r="B65" s="196"/>
      <c r="C65" s="197"/>
      <c r="D65" s="198"/>
      <c r="E65" s="191"/>
      <c r="F65" s="191"/>
      <c r="G65" s="191"/>
      <c r="H65" s="182"/>
      <c r="I65" s="192"/>
      <c r="J65" s="192"/>
      <c r="K65" s="192"/>
      <c r="L65" s="192"/>
    </row>
    <row r="66" spans="2:12" x14ac:dyDescent="0.25">
      <c r="B66" s="196"/>
      <c r="C66" s="197"/>
      <c r="D66" s="198"/>
      <c r="E66" s="191"/>
      <c r="F66" s="191"/>
      <c r="G66" s="191"/>
      <c r="H66" s="182"/>
      <c r="I66" s="192"/>
      <c r="J66" s="192"/>
      <c r="K66" s="192"/>
      <c r="L66" s="192"/>
    </row>
    <row r="67" spans="2:12" x14ac:dyDescent="0.25">
      <c r="B67" s="196"/>
      <c r="C67" s="197"/>
      <c r="D67" s="198"/>
      <c r="E67" s="191"/>
      <c r="F67" s="191"/>
      <c r="G67" s="191"/>
      <c r="H67" s="182"/>
      <c r="I67" s="192"/>
      <c r="J67" s="192"/>
      <c r="K67" s="192"/>
      <c r="L67" s="192"/>
    </row>
    <row r="68" spans="2:12" x14ac:dyDescent="0.25">
      <c r="B68" s="196"/>
      <c r="C68" s="197"/>
      <c r="D68" s="198"/>
      <c r="E68" s="191"/>
      <c r="F68" s="191"/>
      <c r="G68" s="191"/>
      <c r="H68" s="182"/>
      <c r="I68" s="192"/>
      <c r="J68" s="192"/>
      <c r="K68" s="192"/>
      <c r="L68" s="192"/>
    </row>
    <row r="69" spans="2:12" x14ac:dyDescent="0.25">
      <c r="B69" s="196"/>
      <c r="C69" s="197"/>
      <c r="D69" s="198"/>
      <c r="E69" s="191"/>
      <c r="F69" s="191"/>
      <c r="G69" s="191"/>
      <c r="H69" s="182"/>
      <c r="I69" s="192"/>
      <c r="J69" s="192"/>
      <c r="K69" s="192"/>
      <c r="L69" s="192"/>
    </row>
    <row r="70" spans="2:12" x14ac:dyDescent="0.25">
      <c r="B70" s="196"/>
      <c r="C70" s="197"/>
      <c r="D70" s="198"/>
      <c r="E70" s="191"/>
      <c r="F70" s="191"/>
      <c r="G70" s="191"/>
      <c r="H70" s="182"/>
      <c r="I70" s="192"/>
      <c r="J70" s="192"/>
      <c r="K70" s="192"/>
      <c r="L70" s="192"/>
    </row>
    <row r="71" spans="2:12" x14ac:dyDescent="0.25">
      <c r="B71" s="196"/>
      <c r="C71" s="197"/>
      <c r="D71" s="198"/>
      <c r="E71" s="191"/>
      <c r="F71" s="191"/>
      <c r="G71" s="191"/>
      <c r="H71" s="182"/>
      <c r="I71" s="192"/>
      <c r="J71" s="192"/>
      <c r="K71" s="192"/>
      <c r="L71" s="192"/>
    </row>
    <row r="72" spans="2:12" x14ac:dyDescent="0.25">
      <c r="B72" s="196"/>
      <c r="C72" s="197"/>
      <c r="D72" s="198"/>
      <c r="E72" s="191"/>
      <c r="F72" s="191"/>
      <c r="G72" s="191"/>
      <c r="H72" s="182"/>
      <c r="I72" s="192"/>
      <c r="J72" s="192"/>
      <c r="K72" s="192"/>
      <c r="L72" s="192"/>
    </row>
    <row r="73" spans="2:12" x14ac:dyDescent="0.25">
      <c r="B73" s="196"/>
      <c r="C73" s="197"/>
      <c r="D73" s="198"/>
      <c r="E73" s="191"/>
      <c r="F73" s="191"/>
      <c r="G73" s="191"/>
      <c r="H73" s="182"/>
      <c r="I73" s="192"/>
      <c r="J73" s="192"/>
      <c r="K73" s="192"/>
      <c r="L73" s="192"/>
    </row>
    <row r="74" spans="2:12" x14ac:dyDescent="0.25">
      <c r="B74" s="196"/>
      <c r="C74" s="197"/>
      <c r="D74" s="198"/>
      <c r="E74" s="191"/>
      <c r="F74" s="191"/>
      <c r="G74" s="191"/>
      <c r="H74" s="182"/>
      <c r="I74" s="192"/>
      <c r="J74" s="192"/>
      <c r="K74" s="192"/>
      <c r="L74" s="192"/>
    </row>
    <row r="75" spans="2:12" x14ac:dyDescent="0.25">
      <c r="B75" s="196"/>
      <c r="C75" s="197"/>
      <c r="D75" s="198"/>
      <c r="E75" s="191"/>
      <c r="F75" s="191"/>
      <c r="G75" s="191"/>
      <c r="H75" s="182"/>
      <c r="I75" s="192"/>
      <c r="J75" s="192"/>
      <c r="K75" s="192"/>
      <c r="L75" s="192"/>
    </row>
    <row r="76" spans="2:12" x14ac:dyDescent="0.25">
      <c r="B76" s="196"/>
      <c r="C76" s="197"/>
      <c r="D76" s="198"/>
      <c r="E76" s="191"/>
      <c r="F76" s="191"/>
      <c r="G76" s="191"/>
      <c r="H76" s="182"/>
      <c r="I76" s="192"/>
      <c r="J76" s="192"/>
      <c r="K76" s="192"/>
      <c r="L76" s="192"/>
    </row>
    <row r="77" spans="2:12" x14ac:dyDescent="0.25">
      <c r="B77" s="196"/>
      <c r="C77" s="197"/>
      <c r="D77" s="198"/>
      <c r="E77" s="191"/>
      <c r="F77" s="191"/>
      <c r="G77" s="191"/>
      <c r="H77" s="182"/>
      <c r="I77" s="192"/>
      <c r="J77" s="192"/>
      <c r="K77" s="192"/>
      <c r="L77" s="192"/>
    </row>
    <row r="78" spans="2:12" x14ac:dyDescent="0.25">
      <c r="B78" s="196"/>
      <c r="C78" s="197"/>
      <c r="D78" s="198"/>
      <c r="E78" s="191"/>
      <c r="F78" s="191"/>
      <c r="G78" s="191"/>
      <c r="H78" s="182"/>
      <c r="I78" s="192"/>
      <c r="J78" s="192"/>
      <c r="K78" s="192"/>
      <c r="L78" s="192"/>
    </row>
    <row r="79" spans="2:12" x14ac:dyDescent="0.25">
      <c r="B79" s="196"/>
      <c r="C79" s="197"/>
      <c r="D79" s="198"/>
      <c r="E79" s="191"/>
      <c r="F79" s="191"/>
      <c r="G79" s="191"/>
      <c r="H79" s="182"/>
      <c r="I79" s="192"/>
      <c r="J79" s="192"/>
      <c r="K79" s="192"/>
      <c r="L79" s="192"/>
    </row>
    <row r="80" spans="2:12" x14ac:dyDescent="0.25">
      <c r="B80" s="196"/>
      <c r="C80" s="197"/>
      <c r="D80" s="198"/>
      <c r="E80" s="191"/>
      <c r="F80" s="191"/>
      <c r="G80" s="191"/>
      <c r="H80" s="182"/>
      <c r="I80" s="192"/>
      <c r="J80" s="192"/>
      <c r="K80" s="192"/>
      <c r="L80" s="192"/>
    </row>
    <row r="81" spans="2:12" x14ac:dyDescent="0.25">
      <c r="B81" s="196"/>
      <c r="C81" s="197"/>
      <c r="D81" s="198"/>
      <c r="E81" s="191"/>
      <c r="F81" s="191"/>
      <c r="G81" s="191"/>
      <c r="H81" s="182"/>
      <c r="I81" s="192"/>
      <c r="J81" s="192"/>
      <c r="K81" s="192"/>
      <c r="L81" s="192"/>
    </row>
    <row r="82" spans="2:12" x14ac:dyDescent="0.25">
      <c r="B82" s="196"/>
      <c r="C82" s="197"/>
      <c r="D82" s="198"/>
      <c r="E82" s="191"/>
      <c r="F82" s="191"/>
      <c r="G82" s="191"/>
      <c r="H82" s="182"/>
      <c r="I82" s="192"/>
      <c r="J82" s="192"/>
      <c r="K82" s="192"/>
      <c r="L82" s="192"/>
    </row>
    <row r="83" spans="2:12" x14ac:dyDescent="0.25">
      <c r="B83" s="196"/>
      <c r="C83" s="197"/>
      <c r="D83" s="198"/>
      <c r="E83" s="191"/>
      <c r="F83" s="191"/>
      <c r="G83" s="191"/>
      <c r="H83" s="182"/>
      <c r="I83" s="192"/>
      <c r="J83" s="192"/>
      <c r="K83" s="192"/>
      <c r="L83" s="192"/>
    </row>
    <row r="84" spans="2:12" x14ac:dyDescent="0.25">
      <c r="B84" s="196"/>
      <c r="C84" s="197"/>
      <c r="D84" s="198"/>
      <c r="E84" s="191"/>
      <c r="F84" s="191"/>
      <c r="G84" s="191"/>
      <c r="H84" s="182"/>
      <c r="I84" s="192"/>
      <c r="J84" s="192"/>
      <c r="K84" s="192"/>
      <c r="L84" s="192"/>
    </row>
    <row r="85" spans="2:12" x14ac:dyDescent="0.25">
      <c r="B85" s="196"/>
      <c r="C85" s="197"/>
      <c r="D85" s="198"/>
      <c r="E85" s="191"/>
      <c r="F85" s="191"/>
      <c r="G85" s="191"/>
      <c r="H85" s="182"/>
      <c r="I85" s="192"/>
      <c r="J85" s="192"/>
      <c r="K85" s="192"/>
      <c r="L85" s="192"/>
    </row>
    <row r="86" spans="2:12" x14ac:dyDescent="0.25">
      <c r="B86" s="196"/>
      <c r="C86" s="197"/>
      <c r="D86" s="198"/>
      <c r="E86" s="191"/>
      <c r="F86" s="191"/>
      <c r="G86" s="191"/>
      <c r="H86" s="182"/>
      <c r="I86" s="192"/>
      <c r="J86" s="192"/>
      <c r="K86" s="192"/>
      <c r="L86" s="192"/>
    </row>
    <row r="87" spans="2:12" x14ac:dyDescent="0.25">
      <c r="B87" s="196"/>
      <c r="C87" s="197"/>
      <c r="D87" s="198"/>
      <c r="E87" s="191"/>
      <c r="F87" s="191"/>
      <c r="G87" s="191"/>
      <c r="H87" s="182"/>
      <c r="I87" s="192"/>
      <c r="J87" s="192"/>
      <c r="K87" s="192"/>
      <c r="L87" s="192"/>
    </row>
    <row r="88" spans="2:12" x14ac:dyDescent="0.25">
      <c r="B88" s="196"/>
      <c r="C88" s="197"/>
      <c r="D88" s="198"/>
      <c r="E88" s="191"/>
      <c r="F88" s="191"/>
      <c r="G88" s="191"/>
      <c r="H88" s="182"/>
      <c r="I88" s="192"/>
      <c r="J88" s="192"/>
      <c r="K88" s="192"/>
      <c r="L88" s="192"/>
    </row>
    <row r="89" spans="2:12" x14ac:dyDescent="0.25">
      <c r="B89" s="199"/>
      <c r="C89" s="200"/>
      <c r="D89" s="198"/>
      <c r="E89" s="191"/>
      <c r="F89" s="191"/>
      <c r="G89" s="191"/>
      <c r="H89" s="182"/>
      <c r="I89" s="192"/>
      <c r="J89" s="192"/>
      <c r="K89" s="192"/>
      <c r="L89" s="192"/>
    </row>
    <row r="90" spans="2:12" x14ac:dyDescent="0.25">
      <c r="B90" s="199"/>
      <c r="C90" s="200"/>
      <c r="D90" s="198"/>
      <c r="E90" s="191"/>
      <c r="F90" s="191"/>
      <c r="G90" s="191"/>
      <c r="H90" s="182"/>
      <c r="I90" s="192"/>
      <c r="J90" s="192"/>
      <c r="K90" s="192"/>
      <c r="L90" s="192"/>
    </row>
    <row r="91" spans="2:12" x14ac:dyDescent="0.25">
      <c r="B91" s="199"/>
      <c r="C91" s="200"/>
      <c r="D91" s="198"/>
      <c r="E91" s="191"/>
      <c r="F91" s="191"/>
      <c r="G91" s="191"/>
      <c r="H91" s="182"/>
      <c r="I91" s="192"/>
      <c r="J91" s="192"/>
      <c r="K91" s="192"/>
      <c r="L91" s="192"/>
    </row>
    <row r="92" spans="2:12" x14ac:dyDescent="0.25">
      <c r="B92" s="199"/>
      <c r="C92" s="200"/>
      <c r="D92" s="198"/>
      <c r="E92" s="191"/>
      <c r="F92" s="191"/>
      <c r="G92" s="191"/>
      <c r="H92" s="182"/>
      <c r="I92" s="192"/>
      <c r="J92" s="192"/>
      <c r="K92" s="192"/>
      <c r="L92" s="192"/>
    </row>
    <row r="93" spans="2:12" x14ac:dyDescent="0.25">
      <c r="B93" s="199"/>
      <c r="C93" s="200"/>
      <c r="D93" s="198"/>
      <c r="E93" s="191"/>
      <c r="F93" s="191"/>
      <c r="G93" s="191"/>
      <c r="H93" s="182"/>
      <c r="I93" s="192"/>
      <c r="J93" s="192"/>
      <c r="K93" s="192"/>
      <c r="L93" s="192"/>
    </row>
    <row r="94" spans="2:12" x14ac:dyDescent="0.25">
      <c r="B94" s="199"/>
      <c r="C94" s="200"/>
      <c r="D94" s="198"/>
      <c r="E94" s="191"/>
      <c r="F94" s="191"/>
      <c r="G94" s="191"/>
      <c r="H94" s="182"/>
      <c r="I94" s="192"/>
      <c r="J94" s="192"/>
      <c r="K94" s="192"/>
      <c r="L94" s="192"/>
    </row>
    <row r="95" spans="2:12" x14ac:dyDescent="0.25">
      <c r="B95" s="199"/>
      <c r="C95" s="200"/>
      <c r="D95" s="198"/>
      <c r="E95" s="191"/>
      <c r="F95" s="191"/>
      <c r="G95" s="191"/>
      <c r="H95" s="182"/>
      <c r="I95" s="192"/>
      <c r="J95" s="192"/>
      <c r="K95" s="192"/>
      <c r="L95" s="192"/>
    </row>
    <row r="96" spans="2:12" x14ac:dyDescent="0.25">
      <c r="B96" s="199"/>
      <c r="C96" s="200"/>
      <c r="D96" s="198"/>
      <c r="E96" s="191"/>
      <c r="F96" s="191"/>
      <c r="G96" s="191"/>
      <c r="H96" s="182"/>
      <c r="I96" s="192"/>
      <c r="J96" s="192"/>
      <c r="K96" s="192"/>
      <c r="L96" s="192"/>
    </row>
    <row r="97" spans="2:12" x14ac:dyDescent="0.25">
      <c r="B97" s="199"/>
      <c r="C97" s="200"/>
      <c r="D97" s="198"/>
      <c r="E97" s="191"/>
      <c r="F97" s="191"/>
      <c r="G97" s="191"/>
      <c r="H97" s="182"/>
      <c r="I97" s="192"/>
      <c r="J97" s="192"/>
      <c r="K97" s="192"/>
      <c r="L97" s="192"/>
    </row>
    <row r="98" spans="2:12" x14ac:dyDescent="0.25">
      <c r="B98" s="199"/>
      <c r="C98" s="200"/>
      <c r="D98" s="198"/>
      <c r="E98" s="191"/>
      <c r="F98" s="191"/>
      <c r="G98" s="191"/>
      <c r="H98" s="182"/>
      <c r="I98" s="192"/>
      <c r="J98" s="192"/>
      <c r="K98" s="192"/>
      <c r="L98" s="192"/>
    </row>
    <row r="99" spans="2:12" x14ac:dyDescent="0.25">
      <c r="B99" s="199"/>
      <c r="C99" s="200"/>
      <c r="D99" s="198"/>
      <c r="E99" s="191"/>
      <c r="F99" s="191"/>
      <c r="G99" s="191"/>
      <c r="H99" s="182"/>
      <c r="I99" s="192"/>
      <c r="J99" s="192"/>
      <c r="K99" s="192"/>
      <c r="L99" s="192"/>
    </row>
    <row r="100" spans="2:12" x14ac:dyDescent="0.25">
      <c r="B100" s="199"/>
      <c r="C100" s="200"/>
      <c r="D100" s="198"/>
      <c r="E100" s="191"/>
      <c r="F100" s="191"/>
      <c r="G100" s="191"/>
      <c r="H100" s="182"/>
      <c r="I100" s="192"/>
      <c r="J100" s="192"/>
      <c r="K100" s="192"/>
      <c r="L100" s="192"/>
    </row>
    <row r="101" spans="2:12" x14ac:dyDescent="0.25">
      <c r="B101" s="199"/>
      <c r="C101" s="200"/>
      <c r="D101" s="198"/>
      <c r="E101" s="191"/>
      <c r="F101" s="191"/>
      <c r="G101" s="191"/>
      <c r="H101" s="182"/>
      <c r="I101" s="192"/>
      <c r="J101" s="192"/>
      <c r="K101" s="192"/>
      <c r="L101" s="19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82"/>
  <sheetViews>
    <sheetView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D19" sqref="D19"/>
    </sheetView>
  </sheetViews>
  <sheetFormatPr defaultColWidth="9.109375" defaultRowHeight="13.2" x14ac:dyDescent="0.25"/>
  <cols>
    <col min="1" max="1" width="9.109375" style="96"/>
    <col min="2" max="10" width="9.109375" style="97"/>
    <col min="11" max="11" width="10.6640625" style="97" customWidth="1"/>
    <col min="12" max="20" width="9.109375" style="97"/>
    <col min="21" max="21" width="9.109375" style="98"/>
    <col min="22" max="22" width="9.109375" style="97"/>
    <col min="23" max="23" width="9.33203125" style="97" bestFit="1" customWidth="1"/>
    <col min="24" max="29" width="9.33203125" style="97" customWidth="1"/>
    <col min="30" max="37" width="9.109375" style="99"/>
    <col min="38" max="42" width="9.109375" style="97"/>
    <col min="43" max="49" width="9.33203125" style="97" customWidth="1"/>
    <col min="50" max="57" width="9.109375" style="99"/>
    <col min="58" max="75" width="9.109375" style="97"/>
    <col min="76" max="16384" width="9.109375" style="92"/>
  </cols>
  <sheetData>
    <row r="1" spans="1:62" x14ac:dyDescent="0.25">
      <c r="A1" s="96" t="s">
        <v>90</v>
      </c>
      <c r="B1" s="97" t="s">
        <v>254</v>
      </c>
      <c r="I1" s="97" t="s">
        <v>238</v>
      </c>
    </row>
    <row r="2" spans="1:62" ht="21" x14ac:dyDescent="0.4">
      <c r="B2" s="97" t="s">
        <v>86</v>
      </c>
      <c r="C2" s="97" t="s">
        <v>107</v>
      </c>
      <c r="D2" s="97" t="s">
        <v>108</v>
      </c>
      <c r="E2" s="97" t="s">
        <v>109</v>
      </c>
      <c r="H2" s="97" t="s">
        <v>230</v>
      </c>
      <c r="I2" s="97">
        <v>-0.03</v>
      </c>
      <c r="M2" s="97">
        <f>26/6.3</f>
        <v>4.1269841269841274</v>
      </c>
      <c r="N2" s="97">
        <f>26.8/5.8</f>
        <v>4.6206896551724137</v>
      </c>
      <c r="W2" s="206" t="s">
        <v>239</v>
      </c>
      <c r="AP2" s="206" t="s">
        <v>223</v>
      </c>
    </row>
    <row r="3" spans="1:62" x14ac:dyDescent="0.25">
      <c r="A3" s="96" t="s">
        <v>231</v>
      </c>
      <c r="B3" s="99">
        <f ca="1">SUM(B10:B13)</f>
        <v>142.07305634679767</v>
      </c>
      <c r="C3" s="102">
        <f ca="1">SUM(D10:D13)</f>
        <v>21141.246118604999</v>
      </c>
      <c r="D3" s="102">
        <f ca="1">SUM(E10:E13)</f>
        <v>-29152.349014046173</v>
      </c>
      <c r="E3" s="101">
        <f ca="1">SUM(C10:C14)</f>
        <v>3.1590419455418663</v>
      </c>
      <c r="H3" s="97" t="s">
        <v>231</v>
      </c>
      <c r="I3" s="97">
        <v>-0.03</v>
      </c>
      <c r="AC3" s="96" t="s">
        <v>103</v>
      </c>
      <c r="AD3" s="99">
        <f t="shared" ref="AD3:AK3" si="0">SUM(AD10:AD14)</f>
        <v>-507.46765071999999</v>
      </c>
      <c r="AE3" s="99">
        <f t="shared" si="0"/>
        <v>-321.97092827</v>
      </c>
      <c r="AF3" s="99">
        <f t="shared" si="0"/>
        <v>-152.79687453</v>
      </c>
      <c r="AG3" s="99">
        <f t="shared" si="0"/>
        <v>-74.374568429999997</v>
      </c>
      <c r="AH3" s="99">
        <f t="shared" si="0"/>
        <v>70.418454709999992</v>
      </c>
      <c r="AI3" s="99">
        <f t="shared" si="0"/>
        <v>136.99872589</v>
      </c>
      <c r="AJ3" s="99">
        <f t="shared" si="0"/>
        <v>259.21360346</v>
      </c>
      <c r="AK3" s="99">
        <f t="shared" si="0"/>
        <v>367.92874838</v>
      </c>
      <c r="AW3" s="96" t="s">
        <v>103</v>
      </c>
      <c r="AX3" s="99">
        <f t="shared" ref="AX3:BE3" si="1">SUM(AX10:AX14)</f>
        <v>492.63578352000002</v>
      </c>
      <c r="AY3" s="99">
        <f t="shared" si="1"/>
        <v>309.24975180000001</v>
      </c>
      <c r="AZ3" s="99">
        <f t="shared" si="1"/>
        <v>145.21825794</v>
      </c>
      <c r="BA3" s="99">
        <f t="shared" si="1"/>
        <v>70.316100820000003</v>
      </c>
      <c r="BB3" s="99">
        <f t="shared" si="1"/>
        <v>-65.883401360000008</v>
      </c>
      <c r="BC3" s="99">
        <f t="shared" si="1"/>
        <v>-127.50977974999999</v>
      </c>
      <c r="BD3" s="99">
        <f t="shared" si="1"/>
        <v>-238.76994615000001</v>
      </c>
      <c r="BE3" s="99">
        <f t="shared" si="1"/>
        <v>-335.41726538</v>
      </c>
    </row>
    <row r="4" spans="1:62" x14ac:dyDescent="0.25">
      <c r="A4" s="96" t="s">
        <v>104</v>
      </c>
      <c r="B4" s="99">
        <f>SUM(B14:B18)</f>
        <v>-11.803627329229663</v>
      </c>
      <c r="C4" s="102">
        <f>SUM(D14:D18)</f>
        <v>123869.80352300001</v>
      </c>
      <c r="D4" s="102">
        <f>SUM(E14:E18)</f>
        <v>-20022.601091854915</v>
      </c>
      <c r="E4" s="101">
        <f>SUM(C15:C19)</f>
        <v>0.23949595700000001</v>
      </c>
      <c r="H4" s="97" t="s">
        <v>232</v>
      </c>
      <c r="I4" s="97">
        <v>-1.4999999999999999E-2</v>
      </c>
      <c r="N4" s="99">
        <f>V4+AP4</f>
        <v>0</v>
      </c>
      <c r="AC4" s="96" t="s">
        <v>104</v>
      </c>
      <c r="AD4" s="99">
        <f>SUM(AD15:AD19)</f>
        <v>-92.721316619999996</v>
      </c>
      <c r="AE4" s="99">
        <f t="shared" ref="AE4:AK4" si="2">SUM(AE15:AE19)</f>
        <v>-60.93344132</v>
      </c>
      <c r="AF4" s="99">
        <f t="shared" si="2"/>
        <v>-30.037319450000005</v>
      </c>
      <c r="AG4" s="99">
        <f t="shared" si="2"/>
        <v>-14.911576009999999</v>
      </c>
      <c r="AH4" s="99">
        <f t="shared" si="2"/>
        <v>14.695166889999999</v>
      </c>
      <c r="AI4" s="99">
        <f t="shared" si="2"/>
        <v>29.170297790000003</v>
      </c>
      <c r="AJ4" s="99">
        <f t="shared" si="2"/>
        <v>57.441903190000005</v>
      </c>
      <c r="AK4" s="99">
        <f t="shared" si="2"/>
        <v>84.773878840000009</v>
      </c>
      <c r="AW4" s="96" t="s">
        <v>104</v>
      </c>
      <c r="AX4" s="99">
        <f>SUM(AX15:AX19)</f>
        <v>89.430321070000005</v>
      </c>
      <c r="AY4" s="99">
        <f t="shared" ref="AY4:BE4" si="3">SUM(AY15:AY19)</f>
        <v>57.871028119999991</v>
      </c>
      <c r="AZ4" s="99">
        <f t="shared" si="3"/>
        <v>28.067607159999998</v>
      </c>
      <c r="BA4" s="99">
        <f t="shared" si="3"/>
        <v>13.818668899999999</v>
      </c>
      <c r="BB4" s="99">
        <f t="shared" si="3"/>
        <v>-13.393114430000001</v>
      </c>
      <c r="BC4" s="99">
        <f t="shared" si="3"/>
        <v>-26.366117450000001</v>
      </c>
      <c r="BD4" s="99">
        <f t="shared" si="3"/>
        <v>-51.076739450000005</v>
      </c>
      <c r="BE4" s="99">
        <f t="shared" si="3"/>
        <v>-74.187106619999994</v>
      </c>
    </row>
    <row r="5" spans="1:62" x14ac:dyDescent="0.25">
      <c r="A5" s="96" t="s">
        <v>105</v>
      </c>
      <c r="B5" s="99">
        <f>SUM(B19:B25)</f>
        <v>70.85508038266336</v>
      </c>
      <c r="C5" s="102">
        <f>SUM(D19:D25)</f>
        <v>20041.448553999999</v>
      </c>
      <c r="D5" s="102">
        <f>SUM(E19:E25)</f>
        <v>-411.4684000000006</v>
      </c>
      <c r="E5" s="101">
        <f>SUM(C20:C26)</f>
        <v>-0.18843938300000002</v>
      </c>
      <c r="H5" s="97" t="s">
        <v>233</v>
      </c>
      <c r="I5" s="97">
        <v>0</v>
      </c>
      <c r="AC5" s="96" t="s">
        <v>105</v>
      </c>
      <c r="AD5" s="99">
        <f>SUM(AD20:AD26)</f>
        <v>-23.801872329999998</v>
      </c>
      <c r="AE5" s="99">
        <f t="shared" ref="AE5:AK5" si="4">SUM(AE20:AE26)</f>
        <v>-16.468784640000003</v>
      </c>
      <c r="AF5" s="99">
        <f t="shared" si="4"/>
        <v>-8.502180899999999</v>
      </c>
      <c r="AG5" s="99">
        <f t="shared" si="4"/>
        <v>-4.3105673100000006</v>
      </c>
      <c r="AH5" s="99">
        <f t="shared" si="4"/>
        <v>4.4131433199999996</v>
      </c>
      <c r="AI5" s="99">
        <f t="shared" si="4"/>
        <v>8.9115356799999983</v>
      </c>
      <c r="AJ5" s="99">
        <f t="shared" si="4"/>
        <v>18.092229159999999</v>
      </c>
      <c r="AK5" s="99">
        <f t="shared" si="4"/>
        <v>27.39918789</v>
      </c>
      <c r="AW5" s="96" t="s">
        <v>105</v>
      </c>
      <c r="AX5" s="99">
        <f>SUM(AX20:AX26)</f>
        <v>28.69777607</v>
      </c>
      <c r="AY5" s="99">
        <f t="shared" ref="AY5:BE5" si="5">SUM(AY20:AY26)</f>
        <v>20.023355859999999</v>
      </c>
      <c r="AZ5" s="99">
        <f t="shared" si="5"/>
        <v>10.358089339999999</v>
      </c>
      <c r="BA5" s="99">
        <f t="shared" si="5"/>
        <v>5.2491690200000001</v>
      </c>
      <c r="BB5" s="99">
        <f t="shared" si="5"/>
        <v>-5.3589354399999998</v>
      </c>
      <c r="BC5" s="99">
        <f t="shared" si="5"/>
        <v>-10.79911141</v>
      </c>
      <c r="BD5" s="99">
        <f t="shared" si="5"/>
        <v>-21.819190800000001</v>
      </c>
      <c r="BE5" s="99">
        <f t="shared" si="5"/>
        <v>-32.872593759999994</v>
      </c>
    </row>
    <row r="6" spans="1:62" x14ac:dyDescent="0.25">
      <c r="A6" s="96" t="s">
        <v>106</v>
      </c>
      <c r="B6" s="99">
        <f>SUM(B26:B30)</f>
        <v>26.727936806106939</v>
      </c>
      <c r="C6" s="102">
        <f>SUM(D26:D30)</f>
        <v>1430.0570710000002</v>
      </c>
      <c r="D6" s="102">
        <f>SUM(E26:E30)</f>
        <v>-114.3805226557154</v>
      </c>
      <c r="E6" s="101">
        <f>SUM(C27:C31)</f>
        <v>-1.1484176000000013E-2</v>
      </c>
      <c r="H6" s="97" t="s">
        <v>234</v>
      </c>
      <c r="I6" s="97">
        <v>0</v>
      </c>
      <c r="AC6" s="96" t="s">
        <v>106</v>
      </c>
      <c r="AD6" s="99">
        <f>SUM(AD27:AD31)</f>
        <v>-17.492458339999999</v>
      </c>
      <c r="AE6" s="99">
        <f t="shared" ref="AE6:AK6" si="6">SUM(AE27:AE31)</f>
        <v>-11.400169460000001</v>
      </c>
      <c r="AF6" s="99">
        <f t="shared" si="6"/>
        <v>-5.5756451500000006</v>
      </c>
      <c r="AG6" s="99">
        <f t="shared" si="6"/>
        <v>-2.7574323599999997</v>
      </c>
      <c r="AH6" s="99">
        <f t="shared" si="6"/>
        <v>2.6977069199999999</v>
      </c>
      <c r="AI6" s="99">
        <f t="shared" si="6"/>
        <v>5.3364364200000001</v>
      </c>
      <c r="AJ6" s="99">
        <f t="shared" si="6"/>
        <v>10.438512129999999</v>
      </c>
      <c r="AK6" s="99">
        <f t="shared" si="6"/>
        <v>15.306524650000002</v>
      </c>
      <c r="AW6" s="96" t="s">
        <v>106</v>
      </c>
      <c r="AX6" s="99">
        <f>SUM(AX27:AX31)</f>
        <v>17.855567990000001</v>
      </c>
      <c r="AY6" s="99">
        <f t="shared" ref="AY6:BE6" si="7">SUM(AY27:AY31)</f>
        <v>11.661489019999999</v>
      </c>
      <c r="AZ6" s="99">
        <f t="shared" si="7"/>
        <v>5.7030757000000003</v>
      </c>
      <c r="BA6" s="99">
        <f t="shared" si="7"/>
        <v>2.8186401800000001</v>
      </c>
      <c r="BB6" s="99">
        <f t="shared" si="7"/>
        <v>-2.75134086</v>
      </c>
      <c r="BC6" s="99">
        <f t="shared" si="7"/>
        <v>-5.4342146600000003</v>
      </c>
      <c r="BD6" s="99">
        <f t="shared" si="7"/>
        <v>-10.591424689999998</v>
      </c>
      <c r="BE6" s="99">
        <f t="shared" si="7"/>
        <v>-15.46809142</v>
      </c>
    </row>
    <row r="7" spans="1:62" x14ac:dyDescent="0.25">
      <c r="B7" s="99">
        <f>SUM(B31:B68)</f>
        <v>-14.615644771855127</v>
      </c>
      <c r="C7" s="102">
        <f>SUM(D31:D68)</f>
        <v>-25004.108617000002</v>
      </c>
      <c r="D7" s="102">
        <f>SUM(E31:E68)</f>
        <v>511.99692813141706</v>
      </c>
    </row>
    <row r="8" spans="1:62" ht="13.8" thickBot="1" x14ac:dyDescent="0.3">
      <c r="B8" s="99">
        <f ca="1">SUM(B3:B7)</f>
        <v>213.23680143448317</v>
      </c>
      <c r="G8" s="97" t="s">
        <v>99</v>
      </c>
      <c r="H8" s="97" t="s">
        <v>99</v>
      </c>
      <c r="I8" s="97" t="s">
        <v>99</v>
      </c>
      <c r="J8" s="97" t="s">
        <v>99</v>
      </c>
      <c r="L8" s="97" t="s">
        <v>100</v>
      </c>
      <c r="M8" s="97" t="s">
        <v>99</v>
      </c>
      <c r="AC8" s="97" t="s">
        <v>92</v>
      </c>
      <c r="AD8" s="100">
        <v>-0.3</v>
      </c>
      <c r="AE8" s="100">
        <v>-0.2</v>
      </c>
      <c r="AF8" s="100">
        <v>-0.1</v>
      </c>
      <c r="AG8" s="100">
        <v>-0.05</v>
      </c>
      <c r="AH8" s="100">
        <v>0.05</v>
      </c>
      <c r="AI8" s="100">
        <v>0.1</v>
      </c>
      <c r="AJ8" s="100">
        <v>0.2</v>
      </c>
      <c r="AK8" s="100">
        <v>0.3</v>
      </c>
      <c r="AW8" s="97" t="s">
        <v>92</v>
      </c>
      <c r="AX8" s="100">
        <v>-0.3</v>
      </c>
      <c r="AY8" s="100">
        <v>-0.2</v>
      </c>
      <c r="AZ8" s="100">
        <v>-0.1</v>
      </c>
      <c r="BA8" s="100">
        <v>-0.05</v>
      </c>
      <c r="BB8" s="100">
        <v>0.05</v>
      </c>
      <c r="BC8" s="100">
        <v>0.1</v>
      </c>
      <c r="BD8" s="100">
        <v>0.2</v>
      </c>
      <c r="BE8" s="100">
        <v>0.3</v>
      </c>
    </row>
    <row r="9" spans="1:62" ht="14.4" thickTop="1" thickBot="1" x14ac:dyDescent="0.3">
      <c r="B9" s="97" t="s">
        <v>86</v>
      </c>
      <c r="C9" s="97" t="s">
        <v>109</v>
      </c>
      <c r="D9" s="97" t="s">
        <v>107</v>
      </c>
      <c r="E9" s="97" t="s">
        <v>108</v>
      </c>
      <c r="G9" s="97" t="s">
        <v>130</v>
      </c>
      <c r="H9" s="97" t="s">
        <v>131</v>
      </c>
      <c r="I9" s="97" t="s">
        <v>132</v>
      </c>
      <c r="J9" s="97" t="s">
        <v>133</v>
      </c>
      <c r="L9" s="97" t="s">
        <v>101</v>
      </c>
      <c r="M9" s="97" t="s">
        <v>102</v>
      </c>
      <c r="N9" s="97" t="s">
        <v>98</v>
      </c>
      <c r="O9" s="97" t="s">
        <v>91</v>
      </c>
      <c r="P9" s="97" t="s">
        <v>87</v>
      </c>
      <c r="Q9" s="97" t="s">
        <v>89</v>
      </c>
      <c r="S9" s="97" t="s">
        <v>88</v>
      </c>
      <c r="T9" s="97" t="s">
        <v>87</v>
      </c>
      <c r="V9" s="97" t="s">
        <v>98</v>
      </c>
      <c r="W9" s="97" t="s">
        <v>93</v>
      </c>
      <c r="X9" s="97" t="s">
        <v>94</v>
      </c>
      <c r="Y9" s="97" t="s">
        <v>95</v>
      </c>
      <c r="Z9" s="97" t="s">
        <v>96</v>
      </c>
      <c r="AA9" s="97" t="s">
        <v>97</v>
      </c>
      <c r="AD9" s="100">
        <v>2</v>
      </c>
      <c r="AE9" s="100">
        <v>3</v>
      </c>
      <c r="AF9" s="100">
        <v>4</v>
      </c>
      <c r="AG9" s="100">
        <v>5</v>
      </c>
      <c r="AH9" s="100">
        <v>6</v>
      </c>
      <c r="AI9" s="100">
        <v>7</v>
      </c>
      <c r="AJ9" s="100">
        <v>8</v>
      </c>
      <c r="AK9" s="100">
        <v>9</v>
      </c>
      <c r="AO9" s="97" t="s">
        <v>229</v>
      </c>
      <c r="AP9" s="97" t="s">
        <v>98</v>
      </c>
      <c r="AQ9" s="97" t="s">
        <v>93</v>
      </c>
      <c r="AR9" s="97" t="s">
        <v>94</v>
      </c>
      <c r="AS9" s="97" t="s">
        <v>95</v>
      </c>
      <c r="AT9" s="97" t="s">
        <v>96</v>
      </c>
      <c r="AU9" s="97" t="s">
        <v>97</v>
      </c>
      <c r="AX9" s="100">
        <v>2</v>
      </c>
      <c r="AY9" s="100">
        <v>3</v>
      </c>
      <c r="AZ9" s="100">
        <v>4</v>
      </c>
      <c r="BA9" s="100">
        <v>5</v>
      </c>
      <c r="BB9" s="100">
        <v>6</v>
      </c>
      <c r="BC9" s="100">
        <v>7</v>
      </c>
      <c r="BD9" s="100">
        <v>8</v>
      </c>
      <c r="BE9" s="100">
        <v>9</v>
      </c>
      <c r="BH9" s="97" t="s">
        <v>107</v>
      </c>
      <c r="BI9" s="97" t="s">
        <v>108</v>
      </c>
      <c r="BJ9" s="97" t="s">
        <v>109</v>
      </c>
    </row>
    <row r="10" spans="1:62" ht="13.8" thickTop="1" x14ac:dyDescent="0.25">
      <c r="A10" s="96">
        <v>36708</v>
      </c>
      <c r="B10" s="99">
        <f t="shared" ref="B10:B68" si="8">G10+L10+M10+N10</f>
        <v>88.169884297200014</v>
      </c>
      <c r="C10" s="101">
        <f t="shared" ref="C10:C40" si="9">H10+BJ10</f>
        <v>3.1613708019999995</v>
      </c>
      <c r="D10" s="102">
        <f t="shared" ref="D10:D40" si="10">I10+BH10</f>
        <v>25902.818587000002</v>
      </c>
      <c r="E10" s="102">
        <f t="shared" ref="E10:E40" si="11">J10+BI10</f>
        <v>-29180.905669815202</v>
      </c>
      <c r="G10" s="99">
        <f>DSUM(OPTTRADES,G$9,$A501:$A502)</f>
        <v>0</v>
      </c>
      <c r="H10" s="208">
        <f>DSUM(OPTTRADES,H$9,$A501:$A502)</f>
        <v>0</v>
      </c>
      <c r="I10" s="99">
        <f>DSUM(OPTTRADES,I$9,$A501:$A502)</f>
        <v>0</v>
      </c>
      <c r="J10" s="99">
        <f>DSUM(OPTTRADES,J$9,$A501:$A502)</f>
        <v>0</v>
      </c>
      <c r="K10" s="99"/>
      <c r="L10" s="99">
        <f>'HEDGE QUANTITIES'!B5</f>
        <v>44.969401920000003</v>
      </c>
      <c r="M10" s="99">
        <f>'BASIS POSITION'!B11</f>
        <v>15.5</v>
      </c>
      <c r="N10" s="99">
        <f t="shared" ref="N10:N72" si="12">V10+AP10</f>
        <v>27.700482377200007</v>
      </c>
      <c r="O10" s="97">
        <f t="shared" ref="O10:O43" si="13">VLOOKUP(A10,PARAMS,6,FALSE)</f>
        <v>4.0640000000000001</v>
      </c>
      <c r="Q10" s="93">
        <f>[2]!'NGc2 LAST'</f>
        <v>4.0199999999999996</v>
      </c>
      <c r="R10" s="97">
        <f t="shared" ref="R10:R43" si="14">VLOOKUP(A10,PARAMS,2,FALSE)</f>
        <v>4.12</v>
      </c>
      <c r="S10" s="93">
        <f t="shared" ref="S10:S43" si="15">IF(SETTLE="SETTLE",O10+P10,IF(SETTLE="options",R10,IF(Q10&gt;0,Q10,O10+P10)))</f>
        <v>4.12</v>
      </c>
      <c r="T10" s="93">
        <f t="shared" ref="T10:T43" si="16">S10-O10</f>
        <v>5.600000000000005E-2</v>
      </c>
      <c r="V10" s="99">
        <f t="shared" ref="V10:V43" si="17">((AA10/(VLOOKUP($AC$8,CHANGEGRID,Y10)-Z10))*(W10-X10))+X10</f>
        <v>36.234387349600027</v>
      </c>
      <c r="W10" s="99">
        <f t="shared" ref="W10:W43" si="18">VLOOKUP($A10,CHANGEGRID,$Y10)</f>
        <v>62.632266400000006</v>
      </c>
      <c r="X10" s="99">
        <f t="shared" ref="X10:X43" si="19">VLOOKUP($A10,CHANGEGRID,$Y10-1)</f>
        <v>32.634676569999996</v>
      </c>
      <c r="Y10" s="93">
        <f t="shared" ref="Y10:Y43" si="20">HLOOKUP($T10,CHANGEGRID,2)+IF($T10&gt;$Z10,1,IF($T10&lt;$Z10,-1,0))</f>
        <v>7</v>
      </c>
      <c r="Z10" s="93">
        <f t="shared" ref="Z10:Z43" si="21">HLOOKUP($T10,CHANGEGRID,1)</f>
        <v>0.05</v>
      </c>
      <c r="AA10" s="93">
        <f t="shared" ref="AA10:AA43" si="22">(T10-Z10)</f>
        <v>6.000000000000047E-3</v>
      </c>
      <c r="AB10" s="93"/>
      <c r="AC10" s="94">
        <f t="shared" ref="AC10:AC43" si="23">A10</f>
        <v>36708</v>
      </c>
      <c r="AD10" s="99">
        <f t="shared" ref="AD10:AD43" si="24">VLOOKUP($A10,EASTHEDGE,11,FALSE)</f>
        <v>-256.31739776000001</v>
      </c>
      <c r="AE10" s="99">
        <f t="shared" ref="AE10:AE43" si="25">VLOOKUP($A10,EASTHEDGE,12,FALSE)</f>
        <v>-159.04274320000002</v>
      </c>
      <c r="AF10" s="99">
        <f t="shared" ref="AF10:AF43" si="26">VLOOKUP($A10,EASTHEDGE,13,FALSE)</f>
        <v>-73.658455450000005</v>
      </c>
      <c r="AG10" s="99">
        <f t="shared" ref="AG10:AG43" si="27">VLOOKUP($A10,EASTHEDGE,14,FALSE)</f>
        <v>-35.396444439999996</v>
      </c>
      <c r="AH10" s="99">
        <f t="shared" ref="AH10:AH43" si="28">VLOOKUP($A10,EASTHEDGE,15,FALSE)</f>
        <v>32.634676569999996</v>
      </c>
      <c r="AI10" s="99">
        <f t="shared" ref="AI10:AI43" si="29">VLOOKUP($A10,EASTHEDGE,16,FALSE)</f>
        <v>62.632266400000006</v>
      </c>
      <c r="AJ10" s="99">
        <f t="shared" ref="AJ10:AJ43" si="30">VLOOKUP($A10,EASTHEDGE,17,FALSE)</f>
        <v>115.28838066</v>
      </c>
      <c r="AK10" s="99">
        <f t="shared" ref="AK10:AK43" si="31">VLOOKUP($A10,EASTHEDGE,18,FALSE)</f>
        <v>159.21640846999998</v>
      </c>
      <c r="AL10" s="97" t="e">
        <f>#REF!+1</f>
        <v>#REF!</v>
      </c>
      <c r="AO10" s="97">
        <f>T10+I$3</f>
        <v>2.6000000000000051E-2</v>
      </c>
      <c r="AP10" s="99">
        <f t="shared" ref="AP10:AP43" si="32">((AU10/(VLOOKUP(AW$8,WESTCHANGEGRID,AS10)-AT10))*(AQ10-AR10))+AR10</f>
        <v>-8.5339049724000198</v>
      </c>
      <c r="AQ10" s="99">
        <f t="shared" ref="AQ10:AQ43" si="33">VLOOKUP(A10,WESTCHANGEGRID,AS10)</f>
        <v>-17.274084089999999</v>
      </c>
      <c r="AR10" s="99">
        <f t="shared" ref="AR10:AR43" si="34">VLOOKUP(A10,WESTCHANGEGRID,AS10-1)</f>
        <v>19.1433289</v>
      </c>
      <c r="AS10" s="93">
        <f t="shared" ref="AS10:AS43" si="35">HLOOKUP(AO10,WESTCHANGEGRID,2)+IF(AO10&gt;AT10,1,IF(AO10&lt;AT10,-1,0))</f>
        <v>6</v>
      </c>
      <c r="AT10" s="93">
        <f t="shared" ref="AT10:AT43" si="36">HLOOKUP(AO10,WESTCHANGEGRID,1)</f>
        <v>-0.05</v>
      </c>
      <c r="AU10" s="93">
        <f t="shared" ref="AU10:AU43" si="37">(AO10-AT10)</f>
        <v>7.6000000000000054E-2</v>
      </c>
      <c r="AV10" s="93"/>
      <c r="AW10" s="94">
        <f t="shared" ref="AW10:AW43" si="38">A10</f>
        <v>36708</v>
      </c>
      <c r="AX10" s="99">
        <f t="shared" ref="AX10:AX43" si="39">VLOOKUP($A10,WESTHEDGE,11,FALSE)</f>
        <v>145.72421201</v>
      </c>
      <c r="AY10" s="99">
        <f t="shared" ref="AY10:AY43" si="40">VLOOKUP($A10,WESTHEDGE,12,FALSE)</f>
        <v>88.710755840000004</v>
      </c>
      <c r="AZ10" s="99">
        <f t="shared" ref="AZ10:AZ43" si="41">VLOOKUP($A10,WESTHEDGE,13,FALSE)</f>
        <v>40.257046090000003</v>
      </c>
      <c r="BA10" s="99">
        <f t="shared" ref="BA10:BA43" si="42">VLOOKUP($A10,WESTHEDGE,14,FALSE)</f>
        <v>19.1433289</v>
      </c>
      <c r="BB10" s="99">
        <f t="shared" ref="BB10:BB43" si="43">VLOOKUP($A10,WESTHEDGE,15,FALSE)</f>
        <v>-17.274084089999999</v>
      </c>
      <c r="BC10" s="99">
        <f t="shared" ref="BC10:BC43" si="44">VLOOKUP($A10,WESTHEDGE,16,FALSE)</f>
        <v>-32.793071920000003</v>
      </c>
      <c r="BD10" s="99">
        <f t="shared" ref="BD10:BD43" si="45">VLOOKUP($A10,WESTHEDGE,17,FALSE)</f>
        <v>-59.060560459999998</v>
      </c>
      <c r="BE10" s="99">
        <f t="shared" ref="BE10:BE43" si="46">VLOOKUP($A10,WESTHEDGE,18,FALSE)</f>
        <v>-79.816038669999998</v>
      </c>
      <c r="BF10" s="97" t="e">
        <f>#REF!+1</f>
        <v>#REF!</v>
      </c>
      <c r="BH10" s="102">
        <f t="shared" ref="BH10:BH43" si="47">VLOOKUP($A10,OPTIONRISK,9,FALSE)</f>
        <v>25902.818587000002</v>
      </c>
      <c r="BI10" s="102">
        <f t="shared" ref="BI10:BI43" si="48">VLOOKUP($A10,OPTIONRISK,10,FALSE)</f>
        <v>-29180.905669815202</v>
      </c>
      <c r="BJ10" s="101">
        <f t="shared" ref="BJ10:BJ43" si="49">AVERAGE(VLOOKUP($A10,HEDGE,14,FALSE)*-1,VLOOKUP($A10,HEDGE,15,FALSE))/5</f>
        <v>3.1613708019999995</v>
      </c>
    </row>
    <row r="11" spans="1:62" x14ac:dyDescent="0.25">
      <c r="A11" s="96">
        <v>36739</v>
      </c>
      <c r="B11" s="99">
        <f t="shared" ca="1" si="8"/>
        <v>66.752094810797516</v>
      </c>
      <c r="C11" s="101">
        <f t="shared" ca="1" si="9"/>
        <v>0.16243787754186689</v>
      </c>
      <c r="D11" s="102">
        <f t="shared" ca="1" si="10"/>
        <v>8662.4230876049951</v>
      </c>
      <c r="E11" s="102">
        <f t="shared" ca="1" si="11"/>
        <v>-5333.6044766060586</v>
      </c>
      <c r="G11" s="99">
        <f ca="1">DSUM(OPTTRADES,G$9,$A503:$A504)</f>
        <v>34.789280045357728</v>
      </c>
      <c r="H11" s="208">
        <f ca="1">DSUM(OPTTRADES,H$9,$A503:$A504)</f>
        <v>2.2996898495418669</v>
      </c>
      <c r="I11" s="99">
        <f ca="1">DSUM(OPTTRADES,I$9,$A503:$A504)</f>
        <v>32495.225767604996</v>
      </c>
      <c r="J11" s="99">
        <f ca="1">DSUM(OPTTRADES,J$9,$A503:$A504)</f>
        <v>-17355.084797482159</v>
      </c>
      <c r="K11" s="99"/>
      <c r="L11" s="99">
        <f>'HEDGE QUANTITIES'!B6</f>
        <v>43.25244404</v>
      </c>
      <c r="M11" s="99">
        <f>'BASIS POSITION'!B12</f>
        <v>-15.5</v>
      </c>
      <c r="N11" s="99">
        <f t="shared" si="12"/>
        <v>4.2103707254397875</v>
      </c>
      <c r="O11" s="97">
        <f t="shared" si="13"/>
        <v>4.0430000000000001</v>
      </c>
      <c r="Q11" s="93">
        <f>[2]!'NGc3 LAST'</f>
        <v>4</v>
      </c>
      <c r="R11" s="97">
        <f t="shared" si="14"/>
        <v>4.0749999999999993</v>
      </c>
      <c r="S11" s="93">
        <f t="shared" si="15"/>
        <v>4.0749999999999993</v>
      </c>
      <c r="T11" s="93">
        <f t="shared" si="16"/>
        <v>3.199999999999914E-2</v>
      </c>
      <c r="V11" s="99">
        <f t="shared" si="17"/>
        <v>4.5458814893998749</v>
      </c>
      <c r="W11" s="99">
        <f t="shared" si="18"/>
        <v>7.1617676100000001</v>
      </c>
      <c r="X11" s="99">
        <f t="shared" si="19"/>
        <v>-7.3709330600000005</v>
      </c>
      <c r="Y11" s="93">
        <f t="shared" si="20"/>
        <v>6</v>
      </c>
      <c r="Z11" s="93">
        <f t="shared" si="21"/>
        <v>-0.05</v>
      </c>
      <c r="AA11" s="93">
        <f t="shared" si="22"/>
        <v>8.1999999999999143E-2</v>
      </c>
      <c r="AB11" s="93"/>
      <c r="AC11" s="94">
        <f t="shared" si="23"/>
        <v>36739</v>
      </c>
      <c r="AD11" s="99">
        <f t="shared" si="24"/>
        <v>-46.738895779999993</v>
      </c>
      <c r="AE11" s="99">
        <f t="shared" si="25"/>
        <v>-30.574729399999995</v>
      </c>
      <c r="AF11" s="99">
        <f t="shared" si="26"/>
        <v>-14.935992910000003</v>
      </c>
      <c r="AG11" s="99">
        <f t="shared" si="27"/>
        <v>-7.3709330600000005</v>
      </c>
      <c r="AH11" s="99">
        <f t="shared" si="28"/>
        <v>7.1617676100000001</v>
      </c>
      <c r="AI11" s="99">
        <f t="shared" si="29"/>
        <v>14.101766909999998</v>
      </c>
      <c r="AJ11" s="99">
        <f t="shared" si="30"/>
        <v>27.277847639999997</v>
      </c>
      <c r="AK11" s="99">
        <f t="shared" si="31"/>
        <v>39.472611839999999</v>
      </c>
      <c r="AL11" s="97" t="e">
        <f t="shared" ref="AL11:AL43" si="50">AL10+1</f>
        <v>#REF!</v>
      </c>
      <c r="AO11" s="97">
        <f>T11+I$3</f>
        <v>1.9999999999991414E-3</v>
      </c>
      <c r="AP11" s="99">
        <f>((AU11/(VLOOKUP(AW$8,WESTCHANGEGRID,AS11)+0.001-AT11))*(AQ11-AR11))+AR11</f>
        <v>-0.33551076396008739</v>
      </c>
      <c r="AQ11" s="99">
        <f t="shared" si="33"/>
        <v>-17.399377879999999</v>
      </c>
      <c r="AR11" s="99">
        <f t="shared" si="34"/>
        <v>18.505842510000001</v>
      </c>
      <c r="AS11" s="93">
        <f t="shared" si="35"/>
        <v>6</v>
      </c>
      <c r="AT11" s="93">
        <f t="shared" si="36"/>
        <v>-0.05</v>
      </c>
      <c r="AU11" s="93">
        <f>(AO11-AT11)+0.001</f>
        <v>5.2999999999999145E-2</v>
      </c>
      <c r="AV11" s="93"/>
      <c r="AW11" s="94">
        <f t="shared" si="38"/>
        <v>36739</v>
      </c>
      <c r="AX11" s="99">
        <f t="shared" si="39"/>
        <v>128.16331890999999</v>
      </c>
      <c r="AY11" s="99">
        <f t="shared" si="40"/>
        <v>80.851977939999998</v>
      </c>
      <c r="AZ11" s="99">
        <f t="shared" si="41"/>
        <v>38.140531690000003</v>
      </c>
      <c r="BA11" s="99">
        <f t="shared" si="42"/>
        <v>18.505842510000001</v>
      </c>
      <c r="BB11" s="99">
        <f t="shared" si="43"/>
        <v>-17.399377879999999</v>
      </c>
      <c r="BC11" s="99">
        <f t="shared" si="44"/>
        <v>-33.720493779999998</v>
      </c>
      <c r="BD11" s="99">
        <f t="shared" si="45"/>
        <v>-63.264113989999998</v>
      </c>
      <c r="BE11" s="99">
        <f t="shared" si="46"/>
        <v>-88.937577099999999</v>
      </c>
      <c r="BF11" s="97" t="e">
        <f t="shared" ref="BF11:BF43" si="51">BF10+1</f>
        <v>#REF!</v>
      </c>
      <c r="BH11" s="102">
        <f t="shared" si="47"/>
        <v>-23832.802680000001</v>
      </c>
      <c r="BI11" s="102">
        <f t="shared" si="48"/>
        <v>12021.4803208761</v>
      </c>
      <c r="BJ11" s="101">
        <f t="shared" si="49"/>
        <v>-2.1372519720000001</v>
      </c>
    </row>
    <row r="12" spans="1:62" x14ac:dyDescent="0.25">
      <c r="A12" s="96">
        <v>36770</v>
      </c>
      <c r="B12" s="99">
        <f t="shared" si="8"/>
        <v>-22.434116679199875</v>
      </c>
      <c r="C12" s="101">
        <f t="shared" si="9"/>
        <v>-1.4511111509999999</v>
      </c>
      <c r="D12" s="102">
        <f t="shared" si="10"/>
        <v>-24954.830642000001</v>
      </c>
      <c r="E12" s="102">
        <f t="shared" si="11"/>
        <v>8012.4175310061601</v>
      </c>
      <c r="G12" s="99">
        <f>DSUM(OPTTRADES,G$9,$A505:$A506)</f>
        <v>0</v>
      </c>
      <c r="H12" s="208">
        <f>DSUM(OPTTRADES,H$9,$A505:$A506)</f>
        <v>0</v>
      </c>
      <c r="I12" s="99">
        <f>DSUM(OPTTRADES,I$9,$A505:$A506)</f>
        <v>0</v>
      </c>
      <c r="J12" s="99">
        <f>DSUM(OPTTRADES,J$9,$A505:$A506)</f>
        <v>0</v>
      </c>
      <c r="K12" s="99"/>
      <c r="L12" s="99">
        <f>'HEDGE QUANTITIES'!B7</f>
        <v>-11.76931858</v>
      </c>
      <c r="M12" s="99">
        <f>'BASIS POSITION'!B13</f>
        <v>-15.5</v>
      </c>
      <c r="N12" s="99">
        <f t="shared" si="12"/>
        <v>4.8352019008001239</v>
      </c>
      <c r="O12" s="97">
        <f t="shared" si="13"/>
        <v>4.0330000000000004</v>
      </c>
      <c r="Q12" s="93">
        <f>[2]!'NGc4 LAST'</f>
        <v>4.0199999999999996</v>
      </c>
      <c r="R12" s="97">
        <f t="shared" si="14"/>
        <v>4.0649999999999995</v>
      </c>
      <c r="S12" s="93">
        <f>IF(SETTLE="SETTLE",O12+P12,IF(SETTLE="options",R12,IF(Q12&gt;0,Q12,O12+P12)))</f>
        <v>4.0649999999999995</v>
      </c>
      <c r="T12" s="93">
        <f t="shared" si="16"/>
        <v>3.199999999999914E-2</v>
      </c>
      <c r="V12" s="99">
        <f t="shared" si="17"/>
        <v>5.0639303523998578</v>
      </c>
      <c r="W12" s="99">
        <f t="shared" si="18"/>
        <v>8.0001906699999985</v>
      </c>
      <c r="X12" s="99">
        <f t="shared" si="19"/>
        <v>-8.3123666499999995</v>
      </c>
      <c r="Y12" s="93">
        <f t="shared" si="20"/>
        <v>6</v>
      </c>
      <c r="Z12" s="93">
        <f t="shared" si="21"/>
        <v>-0.05</v>
      </c>
      <c r="AA12" s="93">
        <f t="shared" si="22"/>
        <v>8.1999999999999143E-2</v>
      </c>
      <c r="AB12" s="93"/>
      <c r="AC12" s="94">
        <f t="shared" si="23"/>
        <v>36770</v>
      </c>
      <c r="AD12" s="99">
        <f t="shared" si="24"/>
        <v>-54.552042580000006</v>
      </c>
      <c r="AE12" s="99">
        <f t="shared" si="25"/>
        <v>-35.127777960000003</v>
      </c>
      <c r="AF12" s="99">
        <f t="shared" si="26"/>
        <v>-16.938057639999997</v>
      </c>
      <c r="AG12" s="99">
        <f t="shared" si="27"/>
        <v>-8.3123666499999995</v>
      </c>
      <c r="AH12" s="99">
        <f t="shared" si="28"/>
        <v>8.0001906699999985</v>
      </c>
      <c r="AI12" s="99">
        <f t="shared" si="29"/>
        <v>15.690494480000002</v>
      </c>
      <c r="AJ12" s="99">
        <f t="shared" si="30"/>
        <v>30.155561329999998</v>
      </c>
      <c r="AK12" s="99">
        <f t="shared" si="31"/>
        <v>43.431913510000008</v>
      </c>
      <c r="AL12" s="97" t="e">
        <f t="shared" si="50"/>
        <v>#REF!</v>
      </c>
      <c r="AO12" s="97">
        <f>T12+I$3</f>
        <v>1.9999999999991414E-3</v>
      </c>
      <c r="AP12" s="99">
        <f t="shared" si="32"/>
        <v>-0.22872845159973387</v>
      </c>
      <c r="AQ12" s="99">
        <f t="shared" si="33"/>
        <v>-15.02408949</v>
      </c>
      <c r="AR12" s="99">
        <f t="shared" si="34"/>
        <v>15.799579339999999</v>
      </c>
      <c r="AS12" s="93">
        <f t="shared" si="35"/>
        <v>6</v>
      </c>
      <c r="AT12" s="93">
        <f t="shared" si="36"/>
        <v>-0.05</v>
      </c>
      <c r="AU12" s="93">
        <f t="shared" si="37"/>
        <v>5.1999999999999144E-2</v>
      </c>
      <c r="AV12" s="93"/>
      <c r="AW12" s="94">
        <f t="shared" si="38"/>
        <v>36770</v>
      </c>
      <c r="AX12" s="99">
        <f t="shared" si="39"/>
        <v>106.97682396</v>
      </c>
      <c r="AY12" s="99">
        <f t="shared" si="40"/>
        <v>68.020523690000005</v>
      </c>
      <c r="AZ12" s="99">
        <f t="shared" si="41"/>
        <v>32.392774639999999</v>
      </c>
      <c r="BA12" s="99">
        <f t="shared" si="42"/>
        <v>15.799579339999999</v>
      </c>
      <c r="BB12" s="99">
        <f t="shared" si="43"/>
        <v>-15.02408949</v>
      </c>
      <c r="BC12" s="99">
        <f t="shared" si="44"/>
        <v>-29.292792760000001</v>
      </c>
      <c r="BD12" s="99">
        <f t="shared" si="45"/>
        <v>-55.652340299999999</v>
      </c>
      <c r="BE12" s="99">
        <f t="shared" si="46"/>
        <v>-79.266788680000005</v>
      </c>
      <c r="BF12" s="97" t="e">
        <f t="shared" si="51"/>
        <v>#REF!</v>
      </c>
      <c r="BH12" s="102">
        <f t="shared" si="47"/>
        <v>-24954.830642000001</v>
      </c>
      <c r="BI12" s="102">
        <f t="shared" si="48"/>
        <v>8012.4175310061601</v>
      </c>
      <c r="BJ12" s="101">
        <f t="shared" si="49"/>
        <v>-1.4511111509999999</v>
      </c>
    </row>
    <row r="13" spans="1:62" x14ac:dyDescent="0.25">
      <c r="A13" s="96">
        <v>36800</v>
      </c>
      <c r="B13" s="99">
        <f t="shared" si="8"/>
        <v>9.5851939180000034</v>
      </c>
      <c r="C13" s="101">
        <f t="shared" si="9"/>
        <v>-3.0671175000000002E-2</v>
      </c>
      <c r="D13" s="102">
        <f t="shared" si="10"/>
        <v>11530.835085999999</v>
      </c>
      <c r="E13" s="102">
        <f t="shared" si="11"/>
        <v>-2650.2563986310702</v>
      </c>
      <c r="G13" s="99">
        <f>DSUM(OPTTRADES,G$9,$A507:$A508)</f>
        <v>0</v>
      </c>
      <c r="H13" s="208">
        <f>DSUM(OPTTRADES,H$9,$A507:$A508)</f>
        <v>0</v>
      </c>
      <c r="I13" s="99">
        <f>DSUM(OPTTRADES,I$9,$A507:$A508)</f>
        <v>0</v>
      </c>
      <c r="J13" s="99">
        <f>DSUM(OPTTRADES,J$9,$A507:$A508)</f>
        <v>0</v>
      </c>
      <c r="K13" s="99"/>
      <c r="L13" s="99">
        <f>'HEDGE QUANTITIES'!B8</f>
        <v>17.079449449999998</v>
      </c>
      <c r="M13" s="99">
        <f>'BASIS POSITION'!B14</f>
        <v>-15.5</v>
      </c>
      <c r="N13" s="99">
        <f t="shared" si="12"/>
        <v>8.0057444680000049</v>
      </c>
      <c r="O13" s="97">
        <f t="shared" si="13"/>
        <v>4.05</v>
      </c>
      <c r="Q13" s="93">
        <f>[2]!'NGc5 LAST'</f>
        <v>4.0999999999999996</v>
      </c>
      <c r="R13" s="97">
        <f t="shared" si="14"/>
        <v>4.081999999999999</v>
      </c>
      <c r="S13" s="93">
        <f t="shared" si="15"/>
        <v>4.081999999999999</v>
      </c>
      <c r="T13" s="93">
        <f t="shared" si="16"/>
        <v>3.199999999999914E-2</v>
      </c>
      <c r="V13" s="99">
        <f t="shared" si="17"/>
        <v>8.2698147371997734</v>
      </c>
      <c r="W13" s="99">
        <f t="shared" si="18"/>
        <v>13.04677425</v>
      </c>
      <c r="X13" s="99">
        <f t="shared" si="19"/>
        <v>-13.491889709999999</v>
      </c>
      <c r="Y13" s="93">
        <f t="shared" si="20"/>
        <v>6</v>
      </c>
      <c r="Z13" s="93">
        <f t="shared" si="21"/>
        <v>-0.05</v>
      </c>
      <c r="AA13" s="93">
        <f t="shared" si="22"/>
        <v>8.1999999999999143E-2</v>
      </c>
      <c r="AB13" s="93"/>
      <c r="AC13" s="94">
        <f t="shared" si="23"/>
        <v>36800</v>
      </c>
      <c r="AD13" s="99">
        <f t="shared" si="24"/>
        <v>-87.619215440000005</v>
      </c>
      <c r="AE13" s="99">
        <f t="shared" si="25"/>
        <v>-56.643908199999998</v>
      </c>
      <c r="AF13" s="99">
        <f t="shared" si="26"/>
        <v>-27.430225610000001</v>
      </c>
      <c r="AG13" s="99">
        <f t="shared" si="27"/>
        <v>-13.491889709999999</v>
      </c>
      <c r="AH13" s="99">
        <f t="shared" si="28"/>
        <v>13.04677425</v>
      </c>
      <c r="AI13" s="99">
        <f t="shared" si="29"/>
        <v>25.651126750000003</v>
      </c>
      <c r="AJ13" s="99">
        <f t="shared" si="30"/>
        <v>49.549371600000001</v>
      </c>
      <c r="AK13" s="99">
        <f t="shared" si="31"/>
        <v>71.73868345999999</v>
      </c>
      <c r="AL13" s="97" t="e">
        <f t="shared" si="50"/>
        <v>#REF!</v>
      </c>
      <c r="AO13" s="97">
        <f>T13+I$3</f>
        <v>1.9999999999991414E-3</v>
      </c>
      <c r="AP13" s="99">
        <f t="shared" si="32"/>
        <v>-0.2640702691997685</v>
      </c>
      <c r="AQ13" s="99">
        <f t="shared" si="33"/>
        <v>-13.14985061</v>
      </c>
      <c r="AR13" s="99">
        <f t="shared" si="34"/>
        <v>13.695525099999999</v>
      </c>
      <c r="AS13" s="93">
        <f t="shared" si="35"/>
        <v>6</v>
      </c>
      <c r="AT13" s="93">
        <f t="shared" si="36"/>
        <v>-0.05</v>
      </c>
      <c r="AU13" s="93">
        <f t="shared" si="37"/>
        <v>5.1999999999999144E-2</v>
      </c>
      <c r="AV13" s="93"/>
      <c r="AW13" s="94">
        <f t="shared" si="38"/>
        <v>36800</v>
      </c>
      <c r="AX13" s="99">
        <f t="shared" si="39"/>
        <v>90.56989007</v>
      </c>
      <c r="AY13" s="99">
        <f t="shared" si="40"/>
        <v>58.12539907</v>
      </c>
      <c r="AZ13" s="99">
        <f t="shared" si="41"/>
        <v>27.94448135</v>
      </c>
      <c r="BA13" s="99">
        <f t="shared" si="42"/>
        <v>13.695525099999999</v>
      </c>
      <c r="BB13" s="99">
        <f t="shared" si="43"/>
        <v>-13.14985061</v>
      </c>
      <c r="BC13" s="99">
        <f t="shared" si="44"/>
        <v>-25.763207950000002</v>
      </c>
      <c r="BD13" s="99">
        <f t="shared" si="45"/>
        <v>-49.423186200000004</v>
      </c>
      <c r="BE13" s="99">
        <f t="shared" si="46"/>
        <v>-71.075081139999995</v>
      </c>
      <c r="BF13" s="97" t="e">
        <f t="shared" si="51"/>
        <v>#REF!</v>
      </c>
      <c r="BH13" s="102">
        <f t="shared" si="47"/>
        <v>11530.835085999999</v>
      </c>
      <c r="BI13" s="102">
        <f t="shared" si="48"/>
        <v>-2650.2563986310702</v>
      </c>
      <c r="BJ13" s="101">
        <f t="shared" si="49"/>
        <v>-3.0671175000000002E-2</v>
      </c>
    </row>
    <row r="14" spans="1:62" x14ac:dyDescent="0.25">
      <c r="A14" s="96">
        <v>36831</v>
      </c>
      <c r="B14" s="99">
        <f t="shared" si="8"/>
        <v>78.617112983400034</v>
      </c>
      <c r="C14" s="101">
        <f t="shared" si="9"/>
        <v>1.317015592</v>
      </c>
      <c r="D14" s="102">
        <f t="shared" si="10"/>
        <v>62667.826105</v>
      </c>
      <c r="E14" s="102">
        <f t="shared" si="11"/>
        <v>-11909.400002190299</v>
      </c>
      <c r="G14" s="99">
        <f>DSUM(OPTTRADES,G$9,$A509:$A510)</f>
        <v>0</v>
      </c>
      <c r="H14" s="208">
        <f>DSUM(OPTTRADES,H$9,$A509:$A510)</f>
        <v>0</v>
      </c>
      <c r="I14" s="99">
        <f>DSUM(OPTTRADES,I$9,$A509:$A510)</f>
        <v>0</v>
      </c>
      <c r="J14" s="99">
        <f>DSUM(OPTTRADES,J$9,$A509:$A510)</f>
        <v>0</v>
      </c>
      <c r="K14" s="99"/>
      <c r="L14" s="99">
        <f>'HEDGE QUANTITIES'!B9</f>
        <v>83.872099370000001</v>
      </c>
      <c r="M14" s="99">
        <f>'BASIS POSITION'!B15</f>
        <v>0</v>
      </c>
      <c r="N14" s="99">
        <f t="shared" si="12"/>
        <v>-5.2549863865999633</v>
      </c>
      <c r="O14" s="97">
        <f t="shared" si="13"/>
        <v>4.1500000000000004</v>
      </c>
      <c r="Q14" s="93">
        <f>[2]!'NGc6 LAST'</f>
        <v>4.17</v>
      </c>
      <c r="R14" s="97">
        <f t="shared" si="14"/>
        <v>4.1030000000000006</v>
      </c>
      <c r="S14" s="93">
        <f t="shared" si="15"/>
        <v>4.1030000000000006</v>
      </c>
      <c r="T14" s="93">
        <f t="shared" si="16"/>
        <v>-4.6999999999999709E-2</v>
      </c>
      <c r="V14" s="99">
        <f t="shared" si="17"/>
        <v>-9.2215951645999432</v>
      </c>
      <c r="W14" s="99">
        <f t="shared" si="18"/>
        <v>9.5750456100000001</v>
      </c>
      <c r="X14" s="99">
        <f t="shared" si="19"/>
        <v>-9.8029345699999997</v>
      </c>
      <c r="Y14" s="93">
        <f t="shared" si="20"/>
        <v>6</v>
      </c>
      <c r="Z14" s="93">
        <f t="shared" si="21"/>
        <v>-0.05</v>
      </c>
      <c r="AA14" s="93">
        <f t="shared" si="22"/>
        <v>3.0000000000002941E-3</v>
      </c>
      <c r="AB14" s="93"/>
      <c r="AC14" s="94">
        <f t="shared" si="23"/>
        <v>36831</v>
      </c>
      <c r="AD14" s="99">
        <f t="shared" si="24"/>
        <v>-62.24009916</v>
      </c>
      <c r="AE14" s="99">
        <f t="shared" si="25"/>
        <v>-40.581769510000001</v>
      </c>
      <c r="AF14" s="99">
        <f t="shared" si="26"/>
        <v>-19.834142920000001</v>
      </c>
      <c r="AG14" s="99">
        <f t="shared" si="27"/>
        <v>-9.8029345699999997</v>
      </c>
      <c r="AH14" s="99">
        <f t="shared" si="28"/>
        <v>9.5750456100000001</v>
      </c>
      <c r="AI14" s="99">
        <f t="shared" si="29"/>
        <v>18.923071350000001</v>
      </c>
      <c r="AJ14" s="99">
        <f t="shared" si="30"/>
        <v>36.942442229999997</v>
      </c>
      <c r="AK14" s="99">
        <f t="shared" si="31"/>
        <v>54.0691311</v>
      </c>
      <c r="AL14" s="97" t="e">
        <f t="shared" si="50"/>
        <v>#REF!</v>
      </c>
      <c r="AO14" s="97">
        <f>T14+I$4</f>
        <v>-6.1999999999999708E-2</v>
      </c>
      <c r="AP14" s="99">
        <f t="shared" si="32"/>
        <v>3.9666087779999804</v>
      </c>
      <c r="AQ14" s="99">
        <f t="shared" si="33"/>
        <v>3.1718249699999999</v>
      </c>
      <c r="AR14" s="99">
        <f t="shared" si="34"/>
        <v>6.4834241700000002</v>
      </c>
      <c r="AS14" s="93">
        <f t="shared" si="35"/>
        <v>5</v>
      </c>
      <c r="AT14" s="93">
        <f t="shared" si="36"/>
        <v>-0.1</v>
      </c>
      <c r="AU14" s="93">
        <f t="shared" si="37"/>
        <v>3.8000000000000297E-2</v>
      </c>
      <c r="AV14" s="93"/>
      <c r="AW14" s="94">
        <f t="shared" si="38"/>
        <v>36831</v>
      </c>
      <c r="AX14" s="99">
        <f t="shared" si="39"/>
        <v>21.20153857</v>
      </c>
      <c r="AY14" s="99">
        <f t="shared" si="40"/>
        <v>13.541095260000001</v>
      </c>
      <c r="AZ14" s="99">
        <f t="shared" si="41"/>
        <v>6.4834241700000002</v>
      </c>
      <c r="BA14" s="99">
        <f t="shared" si="42"/>
        <v>3.1718249699999999</v>
      </c>
      <c r="BB14" s="99">
        <f t="shared" si="43"/>
        <v>-3.0359992899999999</v>
      </c>
      <c r="BC14" s="99">
        <f t="shared" si="44"/>
        <v>-5.9402133399999997</v>
      </c>
      <c r="BD14" s="99">
        <f t="shared" si="45"/>
        <v>-11.369745200000001</v>
      </c>
      <c r="BE14" s="99">
        <f t="shared" si="46"/>
        <v>-16.321779790000001</v>
      </c>
      <c r="BF14" s="97" t="e">
        <f t="shared" si="51"/>
        <v>#REF!</v>
      </c>
      <c r="BH14" s="102">
        <f t="shared" si="47"/>
        <v>62667.826105</v>
      </c>
      <c r="BI14" s="102">
        <f t="shared" si="48"/>
        <v>-11909.400002190299</v>
      </c>
      <c r="BJ14" s="101">
        <f t="shared" si="49"/>
        <v>1.317015592</v>
      </c>
    </row>
    <row r="15" spans="1:62" x14ac:dyDescent="0.25">
      <c r="A15" s="96">
        <v>36861</v>
      </c>
      <c r="B15" s="99">
        <f t="shared" si="8"/>
        <v>-21.563135641829696</v>
      </c>
      <c r="C15" s="101">
        <f t="shared" si="9"/>
        <v>0.29092627100000001</v>
      </c>
      <c r="D15" s="102">
        <f t="shared" si="10"/>
        <v>24317.695378</v>
      </c>
      <c r="E15" s="102">
        <f t="shared" si="11"/>
        <v>-3914.2267088295698</v>
      </c>
      <c r="G15" s="99">
        <f>DSUM(OPTTRADES,G$9,$A511:$A512)</f>
        <v>0</v>
      </c>
      <c r="H15" s="208">
        <f>DSUM(OPTTRADES,H$9,$A511:$A512)</f>
        <v>0</v>
      </c>
      <c r="I15" s="99">
        <f>DSUM(OPTTRADES,I$9,$A511:$A512)</f>
        <v>0</v>
      </c>
      <c r="J15" s="99">
        <f>DSUM(OPTTRADES,J$9,$A511:$A512)</f>
        <v>0</v>
      </c>
      <c r="K15" s="99"/>
      <c r="L15" s="99">
        <f>'HEDGE QUANTITIES'!B10</f>
        <v>-21.051547020000001</v>
      </c>
      <c r="M15" s="99">
        <f>'BASIS POSITION'!B16</f>
        <v>0</v>
      </c>
      <c r="N15" s="99">
        <f t="shared" si="12"/>
        <v>-0.51158862182969589</v>
      </c>
      <c r="O15" s="97">
        <f t="shared" si="13"/>
        <v>4.25</v>
      </c>
      <c r="Q15" s="93">
        <f>[2]!'NGc7 LAST'</f>
        <v>4.1900000000000004</v>
      </c>
      <c r="R15" s="97">
        <f t="shared" si="14"/>
        <v>4.2030000000000003</v>
      </c>
      <c r="S15" s="93">
        <f t="shared" si="15"/>
        <v>4.2030000000000003</v>
      </c>
      <c r="T15" s="93">
        <f t="shared" si="16"/>
        <v>-4.6999999999999709E-2</v>
      </c>
      <c r="V15" s="99">
        <f>((AA15/(VLOOKUP($AC$8,CHANGEGRID,Y15)+0.001-Z15))*(W15-X15))+X15</f>
        <v>-3.9199408070296791</v>
      </c>
      <c r="W15" s="99">
        <f t="shared" si="18"/>
        <v>4.0893356699999996</v>
      </c>
      <c r="X15" s="99">
        <f t="shared" si="19"/>
        <v>-4.1651227400000002</v>
      </c>
      <c r="Y15" s="93">
        <f t="shared" si="20"/>
        <v>6</v>
      </c>
      <c r="Z15" s="93">
        <f t="shared" si="21"/>
        <v>-0.05</v>
      </c>
      <c r="AA15" s="93">
        <f t="shared" si="22"/>
        <v>3.0000000000002941E-3</v>
      </c>
      <c r="AB15" s="93"/>
      <c r="AC15" s="94">
        <f t="shared" si="23"/>
        <v>36861</v>
      </c>
      <c r="AD15" s="99">
        <f t="shared" si="24"/>
        <v>-26.161920000000002</v>
      </c>
      <c r="AE15" s="99">
        <f t="shared" si="25"/>
        <v>-17.1236265</v>
      </c>
      <c r="AF15" s="99">
        <f t="shared" si="26"/>
        <v>-8.4067442700000008</v>
      </c>
      <c r="AG15" s="99">
        <f t="shared" si="27"/>
        <v>-4.1651227400000002</v>
      </c>
      <c r="AH15" s="99">
        <f t="shared" si="28"/>
        <v>4.0893356699999996</v>
      </c>
      <c r="AI15" s="99">
        <f t="shared" si="29"/>
        <v>8.1034677600000009</v>
      </c>
      <c r="AJ15" s="99">
        <f t="shared" si="30"/>
        <v>15.908051479999999</v>
      </c>
      <c r="AK15" s="99">
        <f t="shared" si="31"/>
        <v>23.417221740000002</v>
      </c>
      <c r="AL15" s="97" t="e">
        <f t="shared" si="50"/>
        <v>#REF!</v>
      </c>
      <c r="AO15" s="97">
        <f>T15+I$4</f>
        <v>-6.1999999999999708E-2</v>
      </c>
      <c r="AP15" s="99">
        <f t="shared" si="32"/>
        <v>3.4083521851999832</v>
      </c>
      <c r="AQ15" s="99">
        <f t="shared" si="33"/>
        <v>2.7269834899999998</v>
      </c>
      <c r="AR15" s="99">
        <f t="shared" si="34"/>
        <v>5.5660197199999999</v>
      </c>
      <c r="AS15" s="93">
        <f t="shared" si="35"/>
        <v>5</v>
      </c>
      <c r="AT15" s="93">
        <f t="shared" si="36"/>
        <v>-0.1</v>
      </c>
      <c r="AU15" s="93">
        <f t="shared" si="37"/>
        <v>3.8000000000000297E-2</v>
      </c>
      <c r="AV15" s="93"/>
      <c r="AW15" s="94">
        <f t="shared" si="38"/>
        <v>36861</v>
      </c>
      <c r="AX15" s="99">
        <f t="shared" si="39"/>
        <v>18.106752830000001</v>
      </c>
      <c r="AY15" s="99">
        <f t="shared" si="40"/>
        <v>11.59318933</v>
      </c>
      <c r="AZ15" s="99">
        <f t="shared" si="41"/>
        <v>5.5660197199999999</v>
      </c>
      <c r="BA15" s="99">
        <f t="shared" si="42"/>
        <v>2.7269834899999998</v>
      </c>
      <c r="BB15" s="99">
        <f t="shared" si="43"/>
        <v>-2.6182122099999998</v>
      </c>
      <c r="BC15" s="99">
        <f t="shared" si="44"/>
        <v>-5.1309523300000004</v>
      </c>
      <c r="BD15" s="99">
        <f t="shared" si="45"/>
        <v>-9.8532188499999993</v>
      </c>
      <c r="BE15" s="99">
        <f t="shared" si="46"/>
        <v>-14.19304646</v>
      </c>
      <c r="BF15" s="97" t="e">
        <f t="shared" si="51"/>
        <v>#REF!</v>
      </c>
      <c r="BH15" s="102">
        <f t="shared" si="47"/>
        <v>24317.695378</v>
      </c>
      <c r="BI15" s="102">
        <f t="shared" si="48"/>
        <v>-3914.2267088295698</v>
      </c>
      <c r="BJ15" s="101">
        <f t="shared" si="49"/>
        <v>0.29092627100000001</v>
      </c>
    </row>
    <row r="16" spans="1:62" x14ac:dyDescent="0.25">
      <c r="A16" s="96">
        <v>36892</v>
      </c>
      <c r="B16" s="99">
        <f t="shared" si="8"/>
        <v>32.949716140100001</v>
      </c>
      <c r="C16" s="101">
        <f t="shared" si="9"/>
        <v>0.15108633799999999</v>
      </c>
      <c r="D16" s="102">
        <f t="shared" si="10"/>
        <v>17470.428596000002</v>
      </c>
      <c r="E16" s="102">
        <f t="shared" si="11"/>
        <v>-2167.4006872005498</v>
      </c>
      <c r="G16" s="99">
        <f>DSUM(OPTTRADES,G$9,$A513:$A514)</f>
        <v>0</v>
      </c>
      <c r="H16" s="208">
        <f>DSUM(OPTTRADES,H$9,$A513:$A514)</f>
        <v>0</v>
      </c>
      <c r="I16" s="99">
        <f>DSUM(OPTTRADES,I$9,$A513:$A514)</f>
        <v>0</v>
      </c>
      <c r="J16" s="99">
        <f>DSUM(OPTTRADES,J$9,$A513:$A514)</f>
        <v>0</v>
      </c>
      <c r="K16" s="99"/>
      <c r="L16" s="99">
        <f>'HEDGE QUANTITIES'!B11</f>
        <v>32.566835699999999</v>
      </c>
      <c r="M16" s="99">
        <f>'BASIS POSITION'!B17</f>
        <v>0</v>
      </c>
      <c r="N16" s="99">
        <f t="shared" si="12"/>
        <v>0.38288044010000055</v>
      </c>
      <c r="O16" s="97">
        <f t="shared" si="13"/>
        <v>4.26</v>
      </c>
      <c r="Q16" s="93">
        <f>[2]!'NGc8 LAST'</f>
        <v>3.9350000000000001</v>
      </c>
      <c r="R16" s="97">
        <f t="shared" si="14"/>
        <v>4.2130000000000001</v>
      </c>
      <c r="S16" s="93">
        <f>IF(SETTLE="SETTLE",O16+P16,IF(SETTLE="options",R16,IF(Q16&gt;0,Q16,O16+P16)))+0.01</f>
        <v>4.2229999999999999</v>
      </c>
      <c r="T16" s="93">
        <f t="shared" si="16"/>
        <v>-3.6999999999999922E-2</v>
      </c>
      <c r="V16" s="99">
        <f t="shared" si="17"/>
        <v>-2.8209899070999942</v>
      </c>
      <c r="W16" s="99">
        <f t="shared" si="18"/>
        <v>3.7552846999999998</v>
      </c>
      <c r="X16" s="99">
        <f t="shared" si="19"/>
        <v>-3.8036516300000001</v>
      </c>
      <c r="Y16" s="93">
        <f t="shared" si="20"/>
        <v>6</v>
      </c>
      <c r="Z16" s="93">
        <f t="shared" si="21"/>
        <v>-0.05</v>
      </c>
      <c r="AA16" s="93">
        <f t="shared" si="22"/>
        <v>1.3000000000000081E-2</v>
      </c>
      <c r="AB16" s="93"/>
      <c r="AC16" s="94">
        <f t="shared" si="23"/>
        <v>36892</v>
      </c>
      <c r="AD16" s="99">
        <f t="shared" si="24"/>
        <v>-23.56863525</v>
      </c>
      <c r="AE16" s="99">
        <f t="shared" si="25"/>
        <v>-15.50725255</v>
      </c>
      <c r="AF16" s="99">
        <f t="shared" si="26"/>
        <v>-7.65562947</v>
      </c>
      <c r="AG16" s="99">
        <f t="shared" si="27"/>
        <v>-3.8036516300000001</v>
      </c>
      <c r="AH16" s="99">
        <f t="shared" si="28"/>
        <v>3.7552846999999998</v>
      </c>
      <c r="AI16" s="99">
        <f t="shared" si="29"/>
        <v>7.4617447600000002</v>
      </c>
      <c r="AJ16" s="99">
        <f t="shared" si="30"/>
        <v>14.724936639999999</v>
      </c>
      <c r="AK16" s="99">
        <f t="shared" si="31"/>
        <v>21.78164735</v>
      </c>
      <c r="AL16" s="97" t="e">
        <f t="shared" si="50"/>
        <v>#REF!</v>
      </c>
      <c r="AO16" s="97">
        <f>T16+I$4</f>
        <v>-5.1999999999999921E-2</v>
      </c>
      <c r="AP16" s="99">
        <f t="shared" si="32"/>
        <v>3.2038703471999948</v>
      </c>
      <c r="AQ16" s="99">
        <f t="shared" si="33"/>
        <v>3.0765183700000001</v>
      </c>
      <c r="AR16" s="99">
        <f t="shared" si="34"/>
        <v>6.2603178000000002</v>
      </c>
      <c r="AS16" s="93">
        <f t="shared" si="35"/>
        <v>5</v>
      </c>
      <c r="AT16" s="93">
        <f t="shared" si="36"/>
        <v>-0.1</v>
      </c>
      <c r="AU16" s="93">
        <f t="shared" si="37"/>
        <v>4.8000000000000084E-2</v>
      </c>
      <c r="AV16" s="93"/>
      <c r="AW16" s="94">
        <f t="shared" si="38"/>
        <v>36892</v>
      </c>
      <c r="AX16" s="99">
        <f t="shared" si="39"/>
        <v>20.111051830000001</v>
      </c>
      <c r="AY16" s="99">
        <f t="shared" si="40"/>
        <v>12.95855019</v>
      </c>
      <c r="AZ16" s="99">
        <f t="shared" si="41"/>
        <v>6.2603178000000002</v>
      </c>
      <c r="BA16" s="99">
        <f t="shared" si="42"/>
        <v>3.0765183700000001</v>
      </c>
      <c r="BB16" s="99">
        <f t="shared" si="43"/>
        <v>-2.9715545799999998</v>
      </c>
      <c r="BC16" s="99">
        <f t="shared" si="44"/>
        <v>-5.8405381099999998</v>
      </c>
      <c r="BD16" s="99">
        <f t="shared" si="45"/>
        <v>-11.28064805</v>
      </c>
      <c r="BE16" s="99">
        <f t="shared" si="46"/>
        <v>-16.34042474</v>
      </c>
      <c r="BF16" s="97" t="e">
        <f t="shared" si="51"/>
        <v>#REF!</v>
      </c>
      <c r="BH16" s="102">
        <f t="shared" si="47"/>
        <v>17470.428596000002</v>
      </c>
      <c r="BI16" s="102">
        <f t="shared" si="48"/>
        <v>-2167.4006872005498</v>
      </c>
      <c r="BJ16" s="101">
        <f t="shared" si="49"/>
        <v>0.15108633799999999</v>
      </c>
    </row>
    <row r="17" spans="1:62" x14ac:dyDescent="0.25">
      <c r="A17" s="96">
        <v>36923</v>
      </c>
      <c r="B17" s="99">
        <f t="shared" si="8"/>
        <v>-63.195637940500006</v>
      </c>
      <c r="C17" s="101">
        <f t="shared" si="9"/>
        <v>-0.23890159599999999</v>
      </c>
      <c r="D17" s="102">
        <f t="shared" si="10"/>
        <v>1402.442804</v>
      </c>
      <c r="E17" s="102">
        <f t="shared" si="11"/>
        <v>-206.99900780287501</v>
      </c>
      <c r="G17" s="99">
        <f>DSUM(OPTTRADES,G$9,$A515:$A516)</f>
        <v>0</v>
      </c>
      <c r="H17" s="208">
        <f>DSUM(OPTTRADES,H$9,$A515:$A516)</f>
        <v>0</v>
      </c>
      <c r="I17" s="99">
        <f>DSUM(OPTTRADES,I$9,$A515:$A516)</f>
        <v>0</v>
      </c>
      <c r="J17" s="99">
        <f>DSUM(OPTTRADES,J$9,$A515:$A516)</f>
        <v>0</v>
      </c>
      <c r="K17" s="99"/>
      <c r="L17" s="99">
        <f>'HEDGE QUANTITIES'!B12</f>
        <v>-65.37211241</v>
      </c>
      <c r="M17" s="99">
        <f>'BASIS POSITION'!B18</f>
        <v>0</v>
      </c>
      <c r="N17" s="99">
        <f t="shared" si="12"/>
        <v>2.176474469499992</v>
      </c>
      <c r="O17" s="97">
        <f t="shared" si="13"/>
        <v>4.0549999999999997</v>
      </c>
      <c r="Q17" s="93">
        <f>[2]!'NGc9 LAST'</f>
        <v>3.7250000000000001</v>
      </c>
      <c r="R17" s="97">
        <f t="shared" si="14"/>
        <v>4.008</v>
      </c>
      <c r="S17" s="93">
        <f t="shared" si="15"/>
        <v>4.008</v>
      </c>
      <c r="T17" s="93">
        <f t="shared" si="16"/>
        <v>-4.6999999999999709E-2</v>
      </c>
      <c r="V17" s="99">
        <f t="shared" si="17"/>
        <v>-2.0349694556999878</v>
      </c>
      <c r="W17" s="99">
        <f t="shared" si="18"/>
        <v>2.09620798</v>
      </c>
      <c r="X17" s="99">
        <f t="shared" si="19"/>
        <v>-2.1627378300000002</v>
      </c>
      <c r="Y17" s="93">
        <f t="shared" si="20"/>
        <v>6</v>
      </c>
      <c r="Z17" s="93">
        <f t="shared" si="21"/>
        <v>-0.05</v>
      </c>
      <c r="AA17" s="93">
        <f t="shared" si="22"/>
        <v>3.0000000000002941E-3</v>
      </c>
      <c r="AB17" s="93"/>
      <c r="AC17" s="94">
        <f t="shared" si="23"/>
        <v>36923</v>
      </c>
      <c r="AD17" s="99">
        <f t="shared" si="24"/>
        <v>-14.012053389999998</v>
      </c>
      <c r="AE17" s="99">
        <f t="shared" si="25"/>
        <v>-9.058284819999999</v>
      </c>
      <c r="AF17" s="99">
        <f t="shared" si="26"/>
        <v>-4.3926485899999994</v>
      </c>
      <c r="AG17" s="99">
        <f t="shared" si="27"/>
        <v>-2.1627378300000002</v>
      </c>
      <c r="AH17" s="99">
        <f t="shared" si="28"/>
        <v>2.09620798</v>
      </c>
      <c r="AI17" s="99">
        <f t="shared" si="29"/>
        <v>4.1260048299999994</v>
      </c>
      <c r="AJ17" s="99">
        <f t="shared" si="30"/>
        <v>7.9855964000000004</v>
      </c>
      <c r="AK17" s="99">
        <f t="shared" si="31"/>
        <v>11.576038049999999</v>
      </c>
      <c r="AL17" s="97" t="e">
        <f t="shared" si="50"/>
        <v>#REF!</v>
      </c>
      <c r="AO17" s="97">
        <f>T17+I$4</f>
        <v>-6.1999999999999708E-2</v>
      </c>
      <c r="AP17" s="99">
        <f t="shared" si="32"/>
        <v>4.2114439251999798</v>
      </c>
      <c r="AQ17" s="99">
        <f t="shared" si="33"/>
        <v>3.3759081700000002</v>
      </c>
      <c r="AR17" s="99">
        <f t="shared" si="34"/>
        <v>6.8573071499999996</v>
      </c>
      <c r="AS17" s="93">
        <f t="shared" si="35"/>
        <v>5</v>
      </c>
      <c r="AT17" s="93">
        <f t="shared" si="36"/>
        <v>-0.1</v>
      </c>
      <c r="AU17" s="93">
        <f t="shared" si="37"/>
        <v>3.8000000000000297E-2</v>
      </c>
      <c r="AV17" s="93"/>
      <c r="AW17" s="94">
        <f t="shared" si="38"/>
        <v>36923</v>
      </c>
      <c r="AX17" s="99">
        <f t="shared" si="39"/>
        <v>21.865054199999999</v>
      </c>
      <c r="AY17" s="99">
        <f t="shared" si="40"/>
        <v>14.142381459999999</v>
      </c>
      <c r="AZ17" s="99">
        <f t="shared" si="41"/>
        <v>6.8573071499999996</v>
      </c>
      <c r="BA17" s="99">
        <f t="shared" si="42"/>
        <v>3.3759081700000002</v>
      </c>
      <c r="BB17" s="99">
        <f t="shared" si="43"/>
        <v>-3.2720536</v>
      </c>
      <c r="BC17" s="99">
        <f t="shared" si="44"/>
        <v>-6.4420144199999996</v>
      </c>
      <c r="BD17" s="99">
        <f t="shared" si="45"/>
        <v>-12.48322789</v>
      </c>
      <c r="BE17" s="99">
        <f t="shared" si="46"/>
        <v>-18.139608599999999</v>
      </c>
      <c r="BF17" s="97" t="e">
        <f t="shared" si="51"/>
        <v>#REF!</v>
      </c>
      <c r="BH17" s="102">
        <f t="shared" si="47"/>
        <v>1402.442804</v>
      </c>
      <c r="BI17" s="102">
        <f t="shared" si="48"/>
        <v>-206.99900780287501</v>
      </c>
      <c r="BJ17" s="101">
        <f t="shared" si="49"/>
        <v>-0.23890159599999999</v>
      </c>
    </row>
    <row r="18" spans="1:62" x14ac:dyDescent="0.25">
      <c r="A18" s="96">
        <v>36951</v>
      </c>
      <c r="B18" s="99">
        <f t="shared" si="8"/>
        <v>-38.611682870399996</v>
      </c>
      <c r="C18" s="101">
        <f t="shared" si="9"/>
        <v>2.4276034000000002E-2</v>
      </c>
      <c r="D18" s="102">
        <f t="shared" si="10"/>
        <v>18011.410639999998</v>
      </c>
      <c r="E18" s="102">
        <f t="shared" si="11"/>
        <v>-1824.5746858316199</v>
      </c>
      <c r="G18" s="99">
        <f>DSUM(OPTTRADES,G$9,$A517:$A518)</f>
        <v>0</v>
      </c>
      <c r="H18" s="208">
        <f>DSUM(OPTTRADES,H$9,$A517:$A518)</f>
        <v>0</v>
      </c>
      <c r="I18" s="99">
        <f>DSUM(OPTTRADES,I$9,$A517:$A518)</f>
        <v>0</v>
      </c>
      <c r="J18" s="99">
        <f>DSUM(OPTTRADES,J$9,$A517:$A518)</f>
        <v>0</v>
      </c>
      <c r="K18" s="99"/>
      <c r="L18" s="99">
        <f>'HEDGE QUANTITIES'!B13</f>
        <v>-39.748679269999997</v>
      </c>
      <c r="M18" s="99">
        <f>'BASIS POSITION'!B19</f>
        <v>0</v>
      </c>
      <c r="N18" s="99">
        <f t="shared" si="12"/>
        <v>1.1369963995999992</v>
      </c>
      <c r="O18" s="97">
        <f t="shared" si="13"/>
        <v>3.8450000000000002</v>
      </c>
      <c r="Q18" s="93">
        <f>[2]!'NGc10 LAST'</f>
        <v>3.5150000000000001</v>
      </c>
      <c r="R18" s="97">
        <f t="shared" si="14"/>
        <v>3.7980000000000005</v>
      </c>
      <c r="S18" s="93">
        <f>IF(SETTLE="SETTLE",O18+P18,IF(SETTLE="options",R18,IF(Q18&gt;0,Q18,O18+P18)))+0.01</f>
        <v>3.8080000000000003</v>
      </c>
      <c r="T18" s="93">
        <f t="shared" si="16"/>
        <v>-3.6999999999999922E-2</v>
      </c>
      <c r="V18" s="99">
        <f t="shared" si="17"/>
        <v>-3.0090468259999934</v>
      </c>
      <c r="W18" s="99">
        <f t="shared" si="18"/>
        <v>4.0288084299999998</v>
      </c>
      <c r="X18" s="99">
        <f t="shared" si="19"/>
        <v>-4.06068037</v>
      </c>
      <c r="Y18" s="93">
        <f t="shared" si="20"/>
        <v>6</v>
      </c>
      <c r="Z18" s="93">
        <f t="shared" si="21"/>
        <v>-0.05</v>
      </c>
      <c r="AA18" s="93">
        <f t="shared" si="22"/>
        <v>1.3000000000000081E-2</v>
      </c>
      <c r="AB18" s="93"/>
      <c r="AC18" s="94">
        <f t="shared" si="23"/>
        <v>36951</v>
      </c>
      <c r="AD18" s="99">
        <f t="shared" si="24"/>
        <v>-24.804193559999998</v>
      </c>
      <c r="AE18" s="99">
        <f t="shared" si="25"/>
        <v>-16.419343769999998</v>
      </c>
      <c r="AF18" s="99">
        <f t="shared" si="26"/>
        <v>-8.1513772800000002</v>
      </c>
      <c r="AG18" s="99">
        <f t="shared" si="27"/>
        <v>-4.06068037</v>
      </c>
      <c r="AH18" s="99">
        <f t="shared" si="28"/>
        <v>4.0288084299999998</v>
      </c>
      <c r="AI18" s="99">
        <f t="shared" si="29"/>
        <v>8.0237421399999995</v>
      </c>
      <c r="AJ18" s="99">
        <f t="shared" si="30"/>
        <v>15.90344464</v>
      </c>
      <c r="AK18" s="99">
        <f t="shared" si="31"/>
        <v>23.621223390000001</v>
      </c>
      <c r="AL18" s="97" t="e">
        <f t="shared" si="50"/>
        <v>#REF!</v>
      </c>
      <c r="AO18" s="97">
        <f>T18+I$4</f>
        <v>-5.1999999999999921E-2</v>
      </c>
      <c r="AP18" s="99">
        <f t="shared" si="32"/>
        <v>4.1460432255999926</v>
      </c>
      <c r="AQ18" s="99">
        <f t="shared" si="33"/>
        <v>3.9820366300000001</v>
      </c>
      <c r="AR18" s="99">
        <f t="shared" si="34"/>
        <v>8.0822015199999999</v>
      </c>
      <c r="AS18" s="93">
        <f t="shared" si="35"/>
        <v>5</v>
      </c>
      <c r="AT18" s="93">
        <f t="shared" si="36"/>
        <v>-0.1</v>
      </c>
      <c r="AU18" s="93">
        <f t="shared" si="37"/>
        <v>4.8000000000000084E-2</v>
      </c>
      <c r="AV18" s="93"/>
      <c r="AW18" s="94">
        <f t="shared" si="38"/>
        <v>36951</v>
      </c>
      <c r="AX18" s="99">
        <f t="shared" si="39"/>
        <v>25.668947429999999</v>
      </c>
      <c r="AY18" s="99">
        <f t="shared" si="40"/>
        <v>16.638560609999999</v>
      </c>
      <c r="AZ18" s="99">
        <f t="shared" si="41"/>
        <v>8.0822015199999999</v>
      </c>
      <c r="BA18" s="99">
        <f t="shared" si="42"/>
        <v>3.9820366300000001</v>
      </c>
      <c r="BB18" s="99">
        <f t="shared" si="43"/>
        <v>-3.8646918299999999</v>
      </c>
      <c r="BC18" s="99">
        <f t="shared" si="44"/>
        <v>-7.6130848599999998</v>
      </c>
      <c r="BD18" s="99">
        <f t="shared" si="45"/>
        <v>-14.766304979999999</v>
      </c>
      <c r="BE18" s="99">
        <f t="shared" si="46"/>
        <v>-21.47225662</v>
      </c>
      <c r="BF18" s="97" t="e">
        <f t="shared" si="51"/>
        <v>#REF!</v>
      </c>
      <c r="BH18" s="102">
        <f t="shared" si="47"/>
        <v>18011.410639999998</v>
      </c>
      <c r="BI18" s="102">
        <f t="shared" si="48"/>
        <v>-1824.5746858316199</v>
      </c>
      <c r="BJ18" s="101">
        <f t="shared" si="49"/>
        <v>2.4276034000000002E-2</v>
      </c>
    </row>
    <row r="19" spans="1:62" x14ac:dyDescent="0.25">
      <c r="A19" s="96">
        <v>36982</v>
      </c>
      <c r="B19" s="99">
        <f t="shared" si="8"/>
        <v>15.367931732142857</v>
      </c>
      <c r="C19" s="101">
        <f t="shared" si="9"/>
        <v>1.2108910000000001E-2</v>
      </c>
      <c r="D19" s="102">
        <f t="shared" si="10"/>
        <v>3830.9519180000002</v>
      </c>
      <c r="E19" s="102">
        <f t="shared" si="11"/>
        <v>-127.000895824778</v>
      </c>
      <c r="G19" s="99">
        <f>DSUM(OPTTRADES,G$9,$A519:$A520)</f>
        <v>0</v>
      </c>
      <c r="H19" s="208">
        <f>DSUM(OPTTRADES,H$9,$A519:$A520)</f>
        <v>0</v>
      </c>
      <c r="I19" s="99">
        <f>DSUM(OPTTRADES,I$9,$A519:$A520)</f>
        <v>0</v>
      </c>
      <c r="J19" s="99">
        <f>DSUM(OPTTRADES,J$9,$A519:$A520)</f>
        <v>0</v>
      </c>
      <c r="K19" s="99"/>
      <c r="L19" s="99">
        <f>'HEDGE QUANTITIES'!B14</f>
        <v>15.40501019</v>
      </c>
      <c r="M19" s="99">
        <f>'BASIS POSITION'!B20</f>
        <v>0</v>
      </c>
      <c r="N19" s="99">
        <f t="shared" si="12"/>
        <v>-3.7078457857142977E-2</v>
      </c>
      <c r="O19" s="97">
        <f t="shared" si="13"/>
        <v>3.62</v>
      </c>
      <c r="Q19" s="93">
        <f>[2]!'NGc11 LAST'</f>
        <v>3.44</v>
      </c>
      <c r="R19" s="97">
        <f t="shared" si="14"/>
        <v>3.5907142857142857</v>
      </c>
      <c r="S19" s="93">
        <f t="shared" si="15"/>
        <v>3.5907142857142857</v>
      </c>
      <c r="T19" s="93">
        <f t="shared" si="16"/>
        <v>-2.9285714285714359E-2</v>
      </c>
      <c r="V19" s="99">
        <f t="shared" si="17"/>
        <v>-0.42007991892857244</v>
      </c>
      <c r="W19" s="99">
        <f t="shared" si="18"/>
        <v>0.72553011000000001</v>
      </c>
      <c r="X19" s="99">
        <f t="shared" si="19"/>
        <v>-0.71938343999999999</v>
      </c>
      <c r="Y19" s="93">
        <f t="shared" si="20"/>
        <v>6</v>
      </c>
      <c r="Z19" s="93">
        <f t="shared" si="21"/>
        <v>-0.05</v>
      </c>
      <c r="AA19" s="93">
        <f t="shared" si="22"/>
        <v>2.0714285714285643E-2</v>
      </c>
      <c r="AB19" s="93"/>
      <c r="AC19" s="94">
        <f t="shared" si="23"/>
        <v>36982</v>
      </c>
      <c r="AD19" s="99">
        <f t="shared" si="24"/>
        <v>-4.1745144200000004</v>
      </c>
      <c r="AE19" s="99">
        <f t="shared" si="25"/>
        <v>-2.82493368</v>
      </c>
      <c r="AF19" s="99">
        <f t="shared" si="26"/>
        <v>-1.4309198399999998</v>
      </c>
      <c r="AG19" s="99">
        <f t="shared" si="27"/>
        <v>-0.71938343999999999</v>
      </c>
      <c r="AH19" s="99">
        <f t="shared" si="28"/>
        <v>0.72553011000000001</v>
      </c>
      <c r="AI19" s="99">
        <f t="shared" si="29"/>
        <v>1.4553383</v>
      </c>
      <c r="AJ19" s="99">
        <f t="shared" si="30"/>
        <v>2.9198740299999999</v>
      </c>
      <c r="AK19" s="99">
        <f t="shared" si="31"/>
        <v>4.3777483100000003</v>
      </c>
      <c r="AL19" s="97" t="e">
        <f t="shared" si="50"/>
        <v>#REF!</v>
      </c>
      <c r="AO19" s="97">
        <f>T19+I$5</f>
        <v>-2.9285714285714359E-2</v>
      </c>
      <c r="AP19" s="99">
        <f t="shared" si="32"/>
        <v>0.38300146107142946</v>
      </c>
      <c r="AQ19" s="99">
        <f t="shared" si="33"/>
        <v>-0.66660220999999997</v>
      </c>
      <c r="AR19" s="99">
        <f t="shared" si="34"/>
        <v>0.65722223999999996</v>
      </c>
      <c r="AS19" s="93">
        <f t="shared" si="35"/>
        <v>6</v>
      </c>
      <c r="AT19" s="93">
        <f t="shared" si="36"/>
        <v>-0.05</v>
      </c>
      <c r="AU19" s="93">
        <f t="shared" si="37"/>
        <v>2.0714285714285643E-2</v>
      </c>
      <c r="AV19" s="93"/>
      <c r="AW19" s="94">
        <f t="shared" si="38"/>
        <v>36982</v>
      </c>
      <c r="AX19" s="99">
        <f t="shared" si="39"/>
        <v>3.67851478</v>
      </c>
      <c r="AY19" s="99">
        <f t="shared" si="40"/>
        <v>2.5383465300000001</v>
      </c>
      <c r="AZ19" s="99">
        <f t="shared" si="41"/>
        <v>1.3017609699999999</v>
      </c>
      <c r="BA19" s="99">
        <f t="shared" si="42"/>
        <v>0.65722223999999996</v>
      </c>
      <c r="BB19" s="99">
        <f t="shared" si="43"/>
        <v>-0.66660220999999997</v>
      </c>
      <c r="BC19" s="99">
        <f t="shared" si="44"/>
        <v>-1.3395277299999999</v>
      </c>
      <c r="BD19" s="99">
        <f t="shared" si="45"/>
        <v>-2.6933396799999998</v>
      </c>
      <c r="BE19" s="99">
        <f t="shared" si="46"/>
        <v>-4.0417702000000002</v>
      </c>
      <c r="BF19" s="97" t="e">
        <f t="shared" si="51"/>
        <v>#REF!</v>
      </c>
      <c r="BH19" s="102">
        <f t="shared" si="47"/>
        <v>3830.9519180000002</v>
      </c>
      <c r="BI19" s="102">
        <f t="shared" si="48"/>
        <v>-127.000895824778</v>
      </c>
      <c r="BJ19" s="101">
        <f t="shared" si="49"/>
        <v>1.2108910000000001E-2</v>
      </c>
    </row>
    <row r="20" spans="1:62" x14ac:dyDescent="0.25">
      <c r="A20" s="96">
        <v>37012</v>
      </c>
      <c r="B20" s="99">
        <f t="shared" si="8"/>
        <v>17.715021159142857</v>
      </c>
      <c r="C20" s="101">
        <f t="shared" si="9"/>
        <v>2.1720931999999998E-2</v>
      </c>
      <c r="D20" s="102">
        <f t="shared" si="10"/>
        <v>4055.9109100000001</v>
      </c>
      <c r="E20" s="102">
        <f t="shared" si="11"/>
        <v>-77.817091581108897</v>
      </c>
      <c r="G20" s="99">
        <f>DSUM(OPTTRADES,G$9,$A521:$A522)</f>
        <v>0</v>
      </c>
      <c r="H20" s="208">
        <f>DSUM(OPTTRADES,H$9,$A521:$A522)</f>
        <v>0</v>
      </c>
      <c r="I20" s="99">
        <f>DSUM(OPTTRADES,I$9,$A521:$A522)</f>
        <v>0</v>
      </c>
      <c r="J20" s="99">
        <f>DSUM(OPTTRADES,J$9,$A521:$A522)</f>
        <v>0</v>
      </c>
      <c r="K20" s="99"/>
      <c r="L20" s="99">
        <f>'HEDGE QUANTITIES'!B15</f>
        <v>17.78578327</v>
      </c>
      <c r="M20" s="99">
        <f>'BASIS POSITION'!B21</f>
        <v>0</v>
      </c>
      <c r="N20" s="99">
        <f t="shared" si="12"/>
        <v>-7.0762110857142957E-2</v>
      </c>
      <c r="O20" s="97">
        <f t="shared" si="13"/>
        <v>3.5049999999999999</v>
      </c>
      <c r="Q20" s="93">
        <f>[2]!'NGc12 LAST'</f>
        <v>3.415</v>
      </c>
      <c r="R20" s="97">
        <f t="shared" si="14"/>
        <v>3.4757142857142855</v>
      </c>
      <c r="S20" s="93">
        <f t="shared" si="15"/>
        <v>3.4757142857142855</v>
      </c>
      <c r="T20" s="93">
        <f t="shared" si="16"/>
        <v>-2.9285714285714359E-2</v>
      </c>
      <c r="V20" s="99">
        <f t="shared" si="17"/>
        <v>-0.52076609242857264</v>
      </c>
      <c r="W20" s="99">
        <f t="shared" si="18"/>
        <v>0.89966977999999997</v>
      </c>
      <c r="X20" s="99">
        <f t="shared" si="19"/>
        <v>-0.89187095999999999</v>
      </c>
      <c r="Y20" s="93">
        <f t="shared" si="20"/>
        <v>6</v>
      </c>
      <c r="Z20" s="93">
        <f t="shared" si="21"/>
        <v>-0.05</v>
      </c>
      <c r="AA20" s="93">
        <f t="shared" si="22"/>
        <v>2.0714285714285643E-2</v>
      </c>
      <c r="AB20" s="93"/>
      <c r="AC20" s="94">
        <f t="shared" si="23"/>
        <v>37012</v>
      </c>
      <c r="AD20" s="99">
        <f t="shared" si="24"/>
        <v>-5.1433180800000002</v>
      </c>
      <c r="AE20" s="99">
        <f t="shared" si="25"/>
        <v>-3.4938593099999999</v>
      </c>
      <c r="AF20" s="99">
        <f t="shared" si="26"/>
        <v>-1.7732315299999999</v>
      </c>
      <c r="AG20" s="99">
        <f t="shared" si="27"/>
        <v>-0.89187095999999999</v>
      </c>
      <c r="AH20" s="99">
        <f t="shared" si="28"/>
        <v>0.89966977999999997</v>
      </c>
      <c r="AI20" s="99">
        <f t="shared" si="29"/>
        <v>1.80432587</v>
      </c>
      <c r="AJ20" s="99">
        <f t="shared" si="30"/>
        <v>3.6172071300000002</v>
      </c>
      <c r="AK20" s="99">
        <f t="shared" si="31"/>
        <v>5.4164186399999998</v>
      </c>
      <c r="AL20" s="97" t="e">
        <f t="shared" si="50"/>
        <v>#REF!</v>
      </c>
      <c r="AO20" s="97">
        <f t="shared" ref="AO20:AO25" si="52">T20+I$5</f>
        <v>-2.9285714285714359E-2</v>
      </c>
      <c r="AP20" s="99">
        <f t="shared" si="32"/>
        <v>0.45000398157142968</v>
      </c>
      <c r="AQ20" s="99">
        <f t="shared" si="33"/>
        <v>-0.79821593000000002</v>
      </c>
      <c r="AR20" s="99">
        <f t="shared" si="34"/>
        <v>0.77611549000000002</v>
      </c>
      <c r="AS20" s="93">
        <f t="shared" si="35"/>
        <v>6</v>
      </c>
      <c r="AT20" s="93">
        <f t="shared" si="36"/>
        <v>-0.05</v>
      </c>
      <c r="AU20" s="93">
        <f t="shared" si="37"/>
        <v>2.0714285714285643E-2</v>
      </c>
      <c r="AV20" s="93"/>
      <c r="AW20" s="94">
        <f t="shared" si="38"/>
        <v>37012</v>
      </c>
      <c r="AX20" s="99">
        <f t="shared" si="39"/>
        <v>4.1148652200000004</v>
      </c>
      <c r="AY20" s="99">
        <f t="shared" si="40"/>
        <v>2.9143956599999998</v>
      </c>
      <c r="AZ20" s="99">
        <f t="shared" si="41"/>
        <v>1.5245508299999999</v>
      </c>
      <c r="BA20" s="99">
        <f t="shared" si="42"/>
        <v>0.77611549000000002</v>
      </c>
      <c r="BB20" s="99">
        <f t="shared" si="43"/>
        <v>-0.79821593000000002</v>
      </c>
      <c r="BC20" s="99">
        <f t="shared" si="44"/>
        <v>-1.61330654</v>
      </c>
      <c r="BD20" s="99">
        <f t="shared" si="45"/>
        <v>-3.2750591400000002</v>
      </c>
      <c r="BE20" s="99">
        <f t="shared" si="46"/>
        <v>-4.95090845</v>
      </c>
      <c r="BF20" s="97" t="e">
        <f t="shared" si="51"/>
        <v>#REF!</v>
      </c>
      <c r="BH20" s="102">
        <f t="shared" si="47"/>
        <v>4055.9109100000001</v>
      </c>
      <c r="BI20" s="102">
        <f t="shared" si="48"/>
        <v>-77.817091581108897</v>
      </c>
      <c r="BJ20" s="101">
        <f t="shared" si="49"/>
        <v>2.1720931999999998E-2</v>
      </c>
    </row>
    <row r="21" spans="1:62" x14ac:dyDescent="0.25">
      <c r="A21" s="96">
        <v>37043</v>
      </c>
      <c r="B21" s="99">
        <f t="shared" si="8"/>
        <v>13.629356336285714</v>
      </c>
      <c r="C21" s="101">
        <f t="shared" si="9"/>
        <v>-4.9150799999999998E-4</v>
      </c>
      <c r="D21" s="102">
        <f t="shared" si="10"/>
        <v>3180.74793</v>
      </c>
      <c r="E21" s="102">
        <f t="shared" si="11"/>
        <v>-11.486205338809</v>
      </c>
      <c r="G21" s="99">
        <f>DSUM(OPTTRADES,G$9,$A523:$A524)</f>
        <v>0</v>
      </c>
      <c r="H21" s="208">
        <f>DSUM(OPTTRADES,H$9,$A523:$A524)</f>
        <v>0</v>
      </c>
      <c r="I21" s="99">
        <f>DSUM(OPTTRADES,I$9,$A523:$A524)</f>
        <v>0</v>
      </c>
      <c r="J21" s="99">
        <f>DSUM(OPTTRADES,J$9,$A523:$A524)</f>
        <v>0</v>
      </c>
      <c r="K21" s="99"/>
      <c r="L21" s="99">
        <f>'HEDGE QUANTITIES'!B16</f>
        <v>13.63212454</v>
      </c>
      <c r="M21" s="99">
        <f>'BASIS POSITION'!B22</f>
        <v>0</v>
      </c>
      <c r="N21" s="99">
        <f t="shared" si="12"/>
        <v>-2.7682037142857108E-3</v>
      </c>
      <c r="O21" s="97">
        <f t="shared" si="13"/>
        <v>3.48</v>
      </c>
      <c r="Q21" s="93">
        <f>[2]!'NGc13 LAST'</f>
        <v>3.44</v>
      </c>
      <c r="R21" s="97">
        <f t="shared" si="14"/>
        <v>3.4507142857142856</v>
      </c>
      <c r="S21" s="93">
        <f t="shared" si="15"/>
        <v>3.4507142857142856</v>
      </c>
      <c r="T21" s="93">
        <f t="shared" si="16"/>
        <v>-2.9285714285714359E-2</v>
      </c>
      <c r="V21" s="99">
        <f t="shared" si="17"/>
        <v>-0.44202332392857246</v>
      </c>
      <c r="W21" s="99">
        <f t="shared" si="18"/>
        <v>0.77673071000000005</v>
      </c>
      <c r="X21" s="99">
        <f t="shared" si="19"/>
        <v>-0.76043653999999994</v>
      </c>
      <c r="Y21" s="93">
        <f t="shared" si="20"/>
        <v>6</v>
      </c>
      <c r="Z21" s="93">
        <f t="shared" si="21"/>
        <v>-0.05</v>
      </c>
      <c r="AA21" s="93">
        <f t="shared" si="22"/>
        <v>2.0714285714285643E-2</v>
      </c>
      <c r="AB21" s="93"/>
      <c r="AC21" s="94">
        <f t="shared" si="23"/>
        <v>37043</v>
      </c>
      <c r="AD21" s="99">
        <f t="shared" si="24"/>
        <v>-4.1984104100000001</v>
      </c>
      <c r="AE21" s="99">
        <f t="shared" si="25"/>
        <v>-2.9090652500000003</v>
      </c>
      <c r="AF21" s="99">
        <f t="shared" si="26"/>
        <v>-1.5010653600000001</v>
      </c>
      <c r="AG21" s="99">
        <f t="shared" si="27"/>
        <v>-0.76043653999999994</v>
      </c>
      <c r="AH21" s="99">
        <f t="shared" si="28"/>
        <v>0.77673071000000005</v>
      </c>
      <c r="AI21" s="99">
        <f t="shared" si="29"/>
        <v>1.5662866600000001</v>
      </c>
      <c r="AJ21" s="99">
        <f t="shared" si="30"/>
        <v>3.1701200799999998</v>
      </c>
      <c r="AK21" s="99">
        <f t="shared" si="31"/>
        <v>4.7850156799999999</v>
      </c>
      <c r="AL21" s="97" t="e">
        <f t="shared" si="50"/>
        <v>#REF!</v>
      </c>
      <c r="AO21" s="97">
        <f t="shared" si="52"/>
        <v>-2.9285714285714359E-2</v>
      </c>
      <c r="AP21" s="99">
        <f t="shared" si="32"/>
        <v>0.43925512021428675</v>
      </c>
      <c r="AQ21" s="99">
        <f t="shared" si="33"/>
        <v>-0.78339586999999999</v>
      </c>
      <c r="AR21" s="99">
        <f t="shared" si="34"/>
        <v>0.75868645999999995</v>
      </c>
      <c r="AS21" s="93">
        <f t="shared" si="35"/>
        <v>6</v>
      </c>
      <c r="AT21" s="93">
        <f t="shared" si="36"/>
        <v>-0.05</v>
      </c>
      <c r="AU21" s="93">
        <f t="shared" si="37"/>
        <v>2.0714285714285643E-2</v>
      </c>
      <c r="AV21" s="93"/>
      <c r="AW21" s="94">
        <f t="shared" si="38"/>
        <v>37043</v>
      </c>
      <c r="AX21" s="99">
        <f t="shared" si="39"/>
        <v>3.9647271000000002</v>
      </c>
      <c r="AY21" s="99">
        <f t="shared" si="40"/>
        <v>2.8272935600000002</v>
      </c>
      <c r="AZ21" s="99">
        <f t="shared" si="41"/>
        <v>1.4869432300000001</v>
      </c>
      <c r="BA21" s="99">
        <f t="shared" si="42"/>
        <v>0.75868645999999995</v>
      </c>
      <c r="BB21" s="99">
        <f t="shared" si="43"/>
        <v>-0.78339586999999999</v>
      </c>
      <c r="BC21" s="99">
        <f t="shared" si="44"/>
        <v>-1.5861224</v>
      </c>
      <c r="BD21" s="99">
        <f t="shared" si="45"/>
        <v>-3.2298665299999998</v>
      </c>
      <c r="BE21" s="99">
        <f t="shared" si="46"/>
        <v>-4.8955607199999998</v>
      </c>
      <c r="BF21" s="97" t="e">
        <f t="shared" si="51"/>
        <v>#REF!</v>
      </c>
      <c r="BH21" s="102">
        <f t="shared" si="47"/>
        <v>3180.74793</v>
      </c>
      <c r="BI21" s="102">
        <f t="shared" si="48"/>
        <v>-11.486205338809</v>
      </c>
      <c r="BJ21" s="101">
        <f t="shared" si="49"/>
        <v>-4.9150799999999998E-4</v>
      </c>
    </row>
    <row r="22" spans="1:62" x14ac:dyDescent="0.25">
      <c r="A22" s="96">
        <v>37073</v>
      </c>
      <c r="B22" s="99">
        <f t="shared" si="8"/>
        <v>9.7259685146428563</v>
      </c>
      <c r="C22" s="101">
        <f t="shared" si="9"/>
        <v>-1.1216735E-2</v>
      </c>
      <c r="D22" s="102">
        <f t="shared" si="10"/>
        <v>2862.2825720000001</v>
      </c>
      <c r="E22" s="102">
        <f t="shared" si="11"/>
        <v>-36.543541136208098</v>
      </c>
      <c r="G22" s="99">
        <f>DSUM(OPTTRADES,G$9,$A525:$A526)</f>
        <v>0</v>
      </c>
      <c r="H22" s="208">
        <f>DSUM(OPTTRADES,H$9,$A525:$A526)</f>
        <v>0</v>
      </c>
      <c r="I22" s="99">
        <f>DSUM(OPTTRADES,I$9,$A525:$A526)</f>
        <v>0</v>
      </c>
      <c r="J22" s="99">
        <f>DSUM(OPTTRADES,J$9,$A525:$A526)</f>
        <v>0</v>
      </c>
      <c r="K22" s="99"/>
      <c r="L22" s="99">
        <f>'HEDGE QUANTITIES'!B17</f>
        <v>9.6956128499999998</v>
      </c>
      <c r="M22" s="99">
        <f>'BASIS POSITION'!B23</f>
        <v>0</v>
      </c>
      <c r="N22" s="99">
        <f t="shared" si="12"/>
        <v>3.0355664642857216E-2</v>
      </c>
      <c r="O22" s="97">
        <f t="shared" si="13"/>
        <v>3.48</v>
      </c>
      <c r="Q22" s="93">
        <f>[2]!'NGc14 LAST'</f>
        <v>3.41</v>
      </c>
      <c r="R22" s="97">
        <f t="shared" si="14"/>
        <v>3.4507142857142856</v>
      </c>
      <c r="S22" s="93">
        <f t="shared" si="15"/>
        <v>3.4507142857142856</v>
      </c>
      <c r="T22" s="93">
        <f t="shared" si="16"/>
        <v>-2.9285714285714359E-2</v>
      </c>
      <c r="V22" s="99">
        <f t="shared" si="17"/>
        <v>-0.38499371821428663</v>
      </c>
      <c r="W22" s="99">
        <f t="shared" si="18"/>
        <v>0.68203060999999998</v>
      </c>
      <c r="X22" s="99">
        <f t="shared" si="19"/>
        <v>-0.66376583999999994</v>
      </c>
      <c r="Y22" s="93">
        <f t="shared" si="20"/>
        <v>6</v>
      </c>
      <c r="Z22" s="93">
        <f t="shared" si="21"/>
        <v>-0.05</v>
      </c>
      <c r="AA22" s="93">
        <f t="shared" si="22"/>
        <v>2.0714285714285643E-2</v>
      </c>
      <c r="AB22" s="93"/>
      <c r="AC22" s="94">
        <f t="shared" si="23"/>
        <v>37073</v>
      </c>
      <c r="AD22" s="99">
        <f t="shared" si="24"/>
        <v>-3.6064256699999997</v>
      </c>
      <c r="AE22" s="99">
        <f t="shared" si="25"/>
        <v>-2.5152945799999999</v>
      </c>
      <c r="AF22" s="99">
        <f t="shared" si="26"/>
        <v>-1.3062055199999998</v>
      </c>
      <c r="AG22" s="99">
        <f t="shared" si="27"/>
        <v>-0.66376583999999994</v>
      </c>
      <c r="AH22" s="99">
        <f t="shared" si="28"/>
        <v>0.68203060999999998</v>
      </c>
      <c r="AI22" s="99">
        <f t="shared" si="29"/>
        <v>1.3792025800000001</v>
      </c>
      <c r="AJ22" s="99">
        <f t="shared" si="30"/>
        <v>2.8063201000000002</v>
      </c>
      <c r="AK22" s="99">
        <f t="shared" si="31"/>
        <v>4.2565835000000005</v>
      </c>
      <c r="AL22" s="97" t="e">
        <f t="shared" si="50"/>
        <v>#REF!</v>
      </c>
      <c r="AO22" s="97">
        <f t="shared" si="52"/>
        <v>-2.9285714285714359E-2</v>
      </c>
      <c r="AP22" s="99">
        <f t="shared" si="32"/>
        <v>0.41534938285714385</v>
      </c>
      <c r="AQ22" s="99">
        <f t="shared" si="33"/>
        <v>-0.74060762999999996</v>
      </c>
      <c r="AR22" s="99">
        <f t="shared" si="34"/>
        <v>0.71735616999999996</v>
      </c>
      <c r="AS22" s="93">
        <f t="shared" si="35"/>
        <v>6</v>
      </c>
      <c r="AT22" s="93">
        <f t="shared" si="36"/>
        <v>-0.05</v>
      </c>
      <c r="AU22" s="93">
        <f t="shared" si="37"/>
        <v>2.0714285714285643E-2</v>
      </c>
      <c r="AV22" s="93"/>
      <c r="AW22" s="94">
        <f t="shared" si="38"/>
        <v>37073</v>
      </c>
      <c r="AX22" s="99">
        <f t="shared" si="39"/>
        <v>3.7573509999999999</v>
      </c>
      <c r="AY22" s="99">
        <f t="shared" si="40"/>
        <v>2.6758648599999999</v>
      </c>
      <c r="AZ22" s="99">
        <f t="shared" si="41"/>
        <v>1.4062231999999999</v>
      </c>
      <c r="BA22" s="99">
        <f t="shared" si="42"/>
        <v>0.71735616999999996</v>
      </c>
      <c r="BB22" s="99">
        <f t="shared" si="43"/>
        <v>-0.74060762999999996</v>
      </c>
      <c r="BC22" s="99">
        <f t="shared" si="44"/>
        <v>-1.49954045</v>
      </c>
      <c r="BD22" s="99">
        <f t="shared" si="45"/>
        <v>-3.0543222700000001</v>
      </c>
      <c r="BE22" s="99">
        <f t="shared" si="46"/>
        <v>-4.6315983200000002</v>
      </c>
      <c r="BF22" s="97" t="e">
        <f t="shared" si="51"/>
        <v>#REF!</v>
      </c>
      <c r="BH22" s="102">
        <f t="shared" si="47"/>
        <v>2862.2825720000001</v>
      </c>
      <c r="BI22" s="102">
        <f t="shared" si="48"/>
        <v>-36.543541136208098</v>
      </c>
      <c r="BJ22" s="101">
        <f t="shared" si="49"/>
        <v>-1.1216735E-2</v>
      </c>
    </row>
    <row r="23" spans="1:62" x14ac:dyDescent="0.25">
      <c r="A23" s="96">
        <v>37104</v>
      </c>
      <c r="B23" s="99">
        <f t="shared" si="8"/>
        <v>4.2530471953571434</v>
      </c>
      <c r="C23" s="101">
        <f t="shared" si="9"/>
        <v>-2.9562184999999998E-2</v>
      </c>
      <c r="D23" s="102">
        <f t="shared" si="10"/>
        <v>2158.957324</v>
      </c>
      <c r="E23" s="102">
        <f t="shared" si="11"/>
        <v>-57.353244079397697</v>
      </c>
      <c r="G23" s="99">
        <f>DSUM(OPTTRADES,G$9,$A527:$A528)</f>
        <v>0</v>
      </c>
      <c r="H23" s="208">
        <f>DSUM(OPTTRADES,H$9,$A527:$A528)</f>
        <v>0</v>
      </c>
      <c r="I23" s="99">
        <f>DSUM(OPTTRADES,I$9,$A527:$A528)</f>
        <v>0</v>
      </c>
      <c r="J23" s="99">
        <f>DSUM(OPTTRADES,J$9,$A527:$A528)</f>
        <v>0</v>
      </c>
      <c r="K23" s="99"/>
      <c r="L23" s="99">
        <f>'HEDGE QUANTITIES'!B18</f>
        <v>4.1661102400000001</v>
      </c>
      <c r="M23" s="99">
        <f>'BASIS POSITION'!B24</f>
        <v>0</v>
      </c>
      <c r="N23" s="99">
        <f t="shared" si="12"/>
        <v>8.6936955357143075E-2</v>
      </c>
      <c r="O23" s="97">
        <f t="shared" si="13"/>
        <v>3.49</v>
      </c>
      <c r="Q23" s="93">
        <f>[2]!'NGc15 LAST'</f>
        <v>3.42</v>
      </c>
      <c r="R23" s="97">
        <f t="shared" si="14"/>
        <v>3.4607142857142859</v>
      </c>
      <c r="S23" s="93">
        <f t="shared" si="15"/>
        <v>3.4607142857142859</v>
      </c>
      <c r="T23" s="93">
        <f t="shared" si="16"/>
        <v>-2.9285714285714359E-2</v>
      </c>
      <c r="V23" s="99">
        <f t="shared" si="17"/>
        <v>-0.29804852100000079</v>
      </c>
      <c r="W23" s="99">
        <f t="shared" si="18"/>
        <v>0.53728542000000001</v>
      </c>
      <c r="X23" s="99">
        <f t="shared" si="19"/>
        <v>-0.51628892000000004</v>
      </c>
      <c r="Y23" s="93">
        <f t="shared" si="20"/>
        <v>6</v>
      </c>
      <c r="Z23" s="93">
        <f t="shared" si="21"/>
        <v>-0.05</v>
      </c>
      <c r="AA23" s="93">
        <f t="shared" si="22"/>
        <v>2.0714285714285643E-2</v>
      </c>
      <c r="AB23" s="93"/>
      <c r="AC23" s="94">
        <f t="shared" si="23"/>
        <v>37104</v>
      </c>
      <c r="AD23" s="99">
        <f t="shared" si="24"/>
        <v>-2.7004711000000001</v>
      </c>
      <c r="AE23" s="99">
        <f t="shared" si="25"/>
        <v>-1.9144237500000001</v>
      </c>
      <c r="AF23" s="99">
        <f t="shared" si="26"/>
        <v>-1.0090331199999998</v>
      </c>
      <c r="AG23" s="99">
        <f t="shared" si="27"/>
        <v>-0.51628892000000004</v>
      </c>
      <c r="AH23" s="99">
        <f t="shared" si="28"/>
        <v>0.53728542000000001</v>
      </c>
      <c r="AI23" s="99">
        <f t="shared" si="29"/>
        <v>1.0928454299999999</v>
      </c>
      <c r="AJ23" s="99">
        <f t="shared" si="30"/>
        <v>2.2474847099999997</v>
      </c>
      <c r="AK23" s="99">
        <f t="shared" si="31"/>
        <v>3.4413540299999998</v>
      </c>
      <c r="AL23" s="97" t="e">
        <f t="shared" si="50"/>
        <v>#REF!</v>
      </c>
      <c r="AO23" s="97">
        <f t="shared" si="52"/>
        <v>-2.9285714285714359E-2</v>
      </c>
      <c r="AP23" s="99">
        <f t="shared" si="32"/>
        <v>0.38498547635714386</v>
      </c>
      <c r="AQ23" s="99">
        <f t="shared" si="33"/>
        <v>-0.68473435999999999</v>
      </c>
      <c r="AR23" s="99">
        <f t="shared" si="34"/>
        <v>0.66446183000000003</v>
      </c>
      <c r="AS23" s="93">
        <f t="shared" si="35"/>
        <v>6</v>
      </c>
      <c r="AT23" s="93">
        <f t="shared" si="36"/>
        <v>-0.05</v>
      </c>
      <c r="AU23" s="93">
        <f t="shared" si="37"/>
        <v>2.0714285714285643E-2</v>
      </c>
      <c r="AV23" s="93"/>
      <c r="AW23" s="94">
        <f t="shared" si="38"/>
        <v>37104</v>
      </c>
      <c r="AX23" s="99">
        <f t="shared" si="39"/>
        <v>3.5124775100000001</v>
      </c>
      <c r="AY23" s="99">
        <f t="shared" si="40"/>
        <v>2.4896693600000002</v>
      </c>
      <c r="AZ23" s="99">
        <f t="shared" si="41"/>
        <v>1.3041232599999999</v>
      </c>
      <c r="BA23" s="99">
        <f t="shared" si="42"/>
        <v>0.66446183000000003</v>
      </c>
      <c r="BB23" s="99">
        <f t="shared" si="43"/>
        <v>-0.68473435999999999</v>
      </c>
      <c r="BC23" s="99">
        <f t="shared" si="44"/>
        <v>-1.3854875099999999</v>
      </c>
      <c r="BD23" s="99">
        <f t="shared" si="45"/>
        <v>-2.8194635199999998</v>
      </c>
      <c r="BE23" s="99">
        <f t="shared" si="46"/>
        <v>-4.2736516</v>
      </c>
      <c r="BF23" s="97" t="e">
        <f t="shared" si="51"/>
        <v>#REF!</v>
      </c>
      <c r="BH23" s="102">
        <f t="shared" si="47"/>
        <v>2158.957324</v>
      </c>
      <c r="BI23" s="102">
        <f t="shared" si="48"/>
        <v>-57.353244079397697</v>
      </c>
      <c r="BJ23" s="101">
        <f t="shared" si="49"/>
        <v>-2.9562184999999998E-2</v>
      </c>
    </row>
    <row r="24" spans="1:62" x14ac:dyDescent="0.25">
      <c r="A24" s="96">
        <v>37135</v>
      </c>
      <c r="B24" s="99">
        <f t="shared" si="8"/>
        <v>2.0402189497454035</v>
      </c>
      <c r="C24" s="101">
        <f t="shared" si="9"/>
        <v>-3.6346167999999998E-2</v>
      </c>
      <c r="D24" s="102">
        <f t="shared" si="10"/>
        <v>1747.5539200000001</v>
      </c>
      <c r="E24" s="102">
        <f t="shared" si="11"/>
        <v>-43.0687950718686</v>
      </c>
      <c r="G24" s="99">
        <f>DSUM(OPTTRADES,G$9,$A529:$A530)</f>
        <v>0</v>
      </c>
      <c r="H24" s="208">
        <f>DSUM(OPTTRADES,H$9,$A529:$A530)</f>
        <v>0</v>
      </c>
      <c r="I24" s="99">
        <f>DSUM(OPTTRADES,I$9,$A529:$A530)</f>
        <v>0</v>
      </c>
      <c r="J24" s="99">
        <f>DSUM(OPTTRADES,J$9,$A529:$A530)</f>
        <v>0</v>
      </c>
      <c r="K24" s="99"/>
      <c r="L24" s="99">
        <f>'HEDGE QUANTITIES'!B19</f>
        <v>1.93211176</v>
      </c>
      <c r="M24" s="99">
        <f>'BASIS POSITION'!B25</f>
        <v>0</v>
      </c>
      <c r="N24" s="99">
        <f t="shared" si="12"/>
        <v>0.1081071897454034</v>
      </c>
      <c r="O24" s="97">
        <f t="shared" si="13"/>
        <v>3.4849999999999999</v>
      </c>
      <c r="Q24" s="93">
        <f>[2]!'NGc16 LAST'</f>
        <v>3.42</v>
      </c>
      <c r="R24" s="97">
        <f t="shared" si="14"/>
        <v>3.4557142857142855</v>
      </c>
      <c r="S24" s="93">
        <f t="shared" si="15"/>
        <v>3.4557142857142855</v>
      </c>
      <c r="T24" s="93">
        <f t="shared" si="16"/>
        <v>-2.9285714285714359E-2</v>
      </c>
      <c r="V24" s="99">
        <f>((AA24/(VLOOKUP($AC$8,CHANGEGRID,Y24)+0.001-Z24))*(W24-X24))+X24</f>
        <v>-0.24226228181046733</v>
      </c>
      <c r="W24" s="99">
        <f t="shared" si="18"/>
        <v>0.43810088000000003</v>
      </c>
      <c r="X24" s="99">
        <f t="shared" si="19"/>
        <v>-0.41780081999999996</v>
      </c>
      <c r="Y24" s="93">
        <f t="shared" si="20"/>
        <v>6</v>
      </c>
      <c r="Z24" s="93">
        <f t="shared" si="21"/>
        <v>-0.05</v>
      </c>
      <c r="AA24" s="93">
        <f t="shared" si="22"/>
        <v>2.0714285714285643E-2</v>
      </c>
      <c r="AB24" s="93"/>
      <c r="AC24" s="94">
        <f t="shared" si="23"/>
        <v>37135</v>
      </c>
      <c r="AD24" s="99">
        <f t="shared" si="24"/>
        <v>-2.13610393</v>
      </c>
      <c r="AE24" s="99">
        <f t="shared" si="25"/>
        <v>-1.5291645600000001</v>
      </c>
      <c r="AF24" s="99">
        <f t="shared" si="26"/>
        <v>-0.81317934000000003</v>
      </c>
      <c r="AG24" s="99">
        <f t="shared" si="27"/>
        <v>-0.41780081999999996</v>
      </c>
      <c r="AH24" s="99">
        <f t="shared" si="28"/>
        <v>0.43810088000000003</v>
      </c>
      <c r="AI24" s="99">
        <f t="shared" si="29"/>
        <v>0.89419227999999995</v>
      </c>
      <c r="AJ24" s="99">
        <f t="shared" si="30"/>
        <v>1.8505965599999998</v>
      </c>
      <c r="AK24" s="99">
        <f t="shared" si="31"/>
        <v>2.8495220899999998</v>
      </c>
      <c r="AL24" s="97" t="e">
        <f t="shared" si="50"/>
        <v>#REF!</v>
      </c>
      <c r="AO24" s="97">
        <f t="shared" si="52"/>
        <v>-2.9285714285714359E-2</v>
      </c>
      <c r="AP24" s="99">
        <f>((AU24/(VLOOKUP(AW$8,WESTCHANGEGRID,AS24)+0.001-AT24))*(AQ24-AR24))+AR24</f>
        <v>0.35036947155587073</v>
      </c>
      <c r="AQ24" s="99">
        <f t="shared" si="33"/>
        <v>-0.61891231000000002</v>
      </c>
      <c r="AR24" s="99">
        <f t="shared" si="34"/>
        <v>0.60045106999999998</v>
      </c>
      <c r="AS24" s="93">
        <f t="shared" si="35"/>
        <v>6</v>
      </c>
      <c r="AT24" s="93">
        <f t="shared" si="36"/>
        <v>-0.05</v>
      </c>
      <c r="AU24" s="93">
        <f t="shared" si="37"/>
        <v>2.0714285714285643E-2</v>
      </c>
      <c r="AV24" s="93"/>
      <c r="AW24" s="94">
        <f t="shared" si="38"/>
        <v>37135</v>
      </c>
      <c r="AX24" s="99">
        <f t="shared" si="39"/>
        <v>3.1801429400000001</v>
      </c>
      <c r="AY24" s="99">
        <f t="shared" si="40"/>
        <v>2.2510899900000001</v>
      </c>
      <c r="AZ24" s="99">
        <f t="shared" si="41"/>
        <v>1.1785539700000001</v>
      </c>
      <c r="BA24" s="99">
        <f t="shared" si="42"/>
        <v>0.60045106999999998</v>
      </c>
      <c r="BB24" s="99">
        <f t="shared" si="43"/>
        <v>-0.61891231000000002</v>
      </c>
      <c r="BC24" s="99">
        <f t="shared" si="44"/>
        <v>-1.2526310199999999</v>
      </c>
      <c r="BD24" s="99">
        <f t="shared" si="45"/>
        <v>-2.5510693199999999</v>
      </c>
      <c r="BE24" s="99">
        <f t="shared" si="46"/>
        <v>-3.8709028299999999</v>
      </c>
      <c r="BF24" s="97" t="e">
        <f t="shared" si="51"/>
        <v>#REF!</v>
      </c>
      <c r="BH24" s="102">
        <f t="shared" si="47"/>
        <v>1747.5539200000001</v>
      </c>
      <c r="BI24" s="102">
        <f t="shared" si="48"/>
        <v>-43.0687950718686</v>
      </c>
      <c r="BJ24" s="101">
        <f t="shared" si="49"/>
        <v>-3.6346167999999998E-2</v>
      </c>
    </row>
    <row r="25" spans="1:62" x14ac:dyDescent="0.25">
      <c r="A25" s="96">
        <v>37165</v>
      </c>
      <c r="B25" s="99">
        <f t="shared" si="8"/>
        <v>8.123536495346535</v>
      </c>
      <c r="C25" s="101">
        <f t="shared" si="9"/>
        <v>-2.9159403E-2</v>
      </c>
      <c r="D25" s="102">
        <f t="shared" si="10"/>
        <v>2205.0439799999999</v>
      </c>
      <c r="E25" s="102">
        <f t="shared" si="11"/>
        <v>-58.1986269678303</v>
      </c>
      <c r="G25" s="99">
        <f>DSUM(OPTTRADES,G$9,$A531:$A532)</f>
        <v>0</v>
      </c>
      <c r="H25" s="208">
        <f>DSUM(OPTTRADES,H$9,$A531:$A532)</f>
        <v>0</v>
      </c>
      <c r="I25" s="99">
        <f>DSUM(OPTTRADES,I$9,$A531:$A532)</f>
        <v>0</v>
      </c>
      <c r="J25" s="99">
        <f>DSUM(OPTTRADES,J$9,$A531:$A532)</f>
        <v>0</v>
      </c>
      <c r="K25" s="99"/>
      <c r="L25" s="99">
        <f>'HEDGE QUANTITIES'!B20</f>
        <v>8.0354286199999994</v>
      </c>
      <c r="M25" s="99">
        <f>'BASIS POSITION'!B26</f>
        <v>0</v>
      </c>
      <c r="N25" s="99">
        <f t="shared" si="12"/>
        <v>8.8107875346534886E-2</v>
      </c>
      <c r="O25" s="97">
        <f t="shared" si="13"/>
        <v>3.5049999999999999</v>
      </c>
      <c r="Q25" s="93">
        <f>[2]!'NGc17 LAST'</f>
        <v>3.5049999999999999</v>
      </c>
      <c r="R25" s="97">
        <f t="shared" si="14"/>
        <v>3.4757142857142855</v>
      </c>
      <c r="S25" s="93">
        <f t="shared" si="15"/>
        <v>3.4757142857142855</v>
      </c>
      <c r="T25" s="93">
        <f t="shared" si="16"/>
        <v>-2.9285714285714359E-2</v>
      </c>
      <c r="V25" s="99">
        <f>((AA25/(VLOOKUP($AC$8,CHANGEGRID,Y25)+0.001-Z25))*(W25-X25))+X25</f>
        <v>-0.23780434612447018</v>
      </c>
      <c r="W25" s="99">
        <f t="shared" si="18"/>
        <v>0.42950819000000001</v>
      </c>
      <c r="X25" s="99">
        <f t="shared" si="19"/>
        <v>-0.40997572999999998</v>
      </c>
      <c r="Y25" s="93">
        <f t="shared" si="20"/>
        <v>6</v>
      </c>
      <c r="Z25" s="93">
        <f t="shared" si="21"/>
        <v>-0.05</v>
      </c>
      <c r="AA25" s="93">
        <f t="shared" si="22"/>
        <v>2.0714285714285643E-2</v>
      </c>
      <c r="AB25" s="93"/>
      <c r="AC25" s="94">
        <f t="shared" si="23"/>
        <v>37165</v>
      </c>
      <c r="AD25" s="99">
        <f t="shared" si="24"/>
        <v>-2.1107971800000001</v>
      </c>
      <c r="AE25" s="99">
        <f t="shared" si="25"/>
        <v>-1.5051363200000001</v>
      </c>
      <c r="AF25" s="99">
        <f t="shared" si="26"/>
        <v>-0.79852367000000002</v>
      </c>
      <c r="AG25" s="99">
        <f t="shared" si="27"/>
        <v>-0.40997572999999998</v>
      </c>
      <c r="AH25" s="99">
        <f t="shared" si="28"/>
        <v>0.42950819000000001</v>
      </c>
      <c r="AI25" s="99">
        <f t="shared" si="29"/>
        <v>0.87644719999999987</v>
      </c>
      <c r="AJ25" s="99">
        <f t="shared" si="30"/>
        <v>1.8135749899999998</v>
      </c>
      <c r="AK25" s="99">
        <f t="shared" si="31"/>
        <v>2.79294186</v>
      </c>
      <c r="AL25" s="97" t="e">
        <f t="shared" si="50"/>
        <v>#REF!</v>
      </c>
      <c r="AO25" s="97">
        <f t="shared" si="52"/>
        <v>-2.9285714285714359E-2</v>
      </c>
      <c r="AP25" s="99">
        <f>((AU25/(VLOOKUP(AW$8,WESTCHANGEGRID,AS25)+0.001-AT25))*(AQ25-AR25))+AR25</f>
        <v>0.32591222147100507</v>
      </c>
      <c r="AQ25" s="99">
        <f t="shared" si="33"/>
        <v>-0.57319076000000002</v>
      </c>
      <c r="AR25" s="99">
        <f t="shared" si="34"/>
        <v>0.55788718999999998</v>
      </c>
      <c r="AS25" s="93">
        <f t="shared" si="35"/>
        <v>6</v>
      </c>
      <c r="AT25" s="93">
        <f t="shared" si="36"/>
        <v>-0.05</v>
      </c>
      <c r="AU25" s="93">
        <f t="shared" si="37"/>
        <v>2.0714285714285643E-2</v>
      </c>
      <c r="AV25" s="93"/>
      <c r="AW25" s="94">
        <f t="shared" si="38"/>
        <v>37165</v>
      </c>
      <c r="AX25" s="99">
        <f t="shared" si="39"/>
        <v>2.9950146000000002</v>
      </c>
      <c r="AY25" s="99">
        <f t="shared" si="40"/>
        <v>2.1057977800000001</v>
      </c>
      <c r="AZ25" s="99">
        <f t="shared" si="41"/>
        <v>1.0971749500000001</v>
      </c>
      <c r="BA25" s="99">
        <f t="shared" si="42"/>
        <v>0.55788718999999998</v>
      </c>
      <c r="BB25" s="99">
        <f t="shared" si="43"/>
        <v>-0.57319076000000002</v>
      </c>
      <c r="BC25" s="99">
        <f t="shared" si="44"/>
        <v>-1.1585931899999999</v>
      </c>
      <c r="BD25" s="99">
        <f t="shared" si="45"/>
        <v>-2.3547040899999998</v>
      </c>
      <c r="BE25" s="99">
        <f t="shared" si="46"/>
        <v>-3.5677430299999999</v>
      </c>
      <c r="BF25" s="97" t="e">
        <f t="shared" si="51"/>
        <v>#REF!</v>
      </c>
      <c r="BH25" s="102">
        <f t="shared" si="47"/>
        <v>2205.0439799999999</v>
      </c>
      <c r="BI25" s="102">
        <f t="shared" si="48"/>
        <v>-58.1986269678303</v>
      </c>
      <c r="BJ25" s="101">
        <f t="shared" si="49"/>
        <v>-2.9159403E-2</v>
      </c>
    </row>
    <row r="26" spans="1:62" x14ac:dyDescent="0.25">
      <c r="A26" s="96">
        <v>37196</v>
      </c>
      <c r="B26" s="99">
        <f t="shared" si="8"/>
        <v>2.7170086411881229</v>
      </c>
      <c r="C26" s="101">
        <f t="shared" si="9"/>
        <v>-0.103384316</v>
      </c>
      <c r="D26" s="102">
        <f t="shared" si="10"/>
        <v>-1109.5465300000001</v>
      </c>
      <c r="E26" s="102">
        <f t="shared" si="11"/>
        <v>-20.181840930869299</v>
      </c>
      <c r="G26" s="99">
        <f>DSUM(OPTTRADES,G$9,$A533:$A534)</f>
        <v>0</v>
      </c>
      <c r="H26" s="208">
        <f>DSUM(OPTTRADES,H$9,$A533:$A534)</f>
        <v>0</v>
      </c>
      <c r="I26" s="99">
        <f>DSUM(OPTTRADES,I$9,$A533:$A534)</f>
        <v>0</v>
      </c>
      <c r="J26" s="99">
        <f>DSUM(OPTTRADES,J$9,$A533:$A534)</f>
        <v>0</v>
      </c>
      <c r="K26" s="99"/>
      <c r="L26" s="99">
        <f>'HEDGE QUANTITIES'!B21</f>
        <v>2.8688070099999998</v>
      </c>
      <c r="M26" s="99">
        <f>'BASIS POSITION'!B27</f>
        <v>0</v>
      </c>
      <c r="N26" s="99">
        <f t="shared" si="12"/>
        <v>-0.1517983688118768</v>
      </c>
      <c r="O26" s="97">
        <f t="shared" si="13"/>
        <v>3.605</v>
      </c>
      <c r="Q26" s="93">
        <f>[2]!'NGc18 LAST'</f>
        <v>3.6019999999999999</v>
      </c>
      <c r="R26" s="97">
        <f t="shared" si="14"/>
        <v>3.6209999999999996</v>
      </c>
      <c r="S26" s="93">
        <f t="shared" si="15"/>
        <v>3.6209999999999996</v>
      </c>
      <c r="T26" s="93">
        <f t="shared" si="16"/>
        <v>1.599999999999957E-2</v>
      </c>
      <c r="V26" s="99">
        <f>((AA26/(VLOOKUP($AC$8,CHANGEGRID,Y26)+0.001-Z26))*(W26-X26))+X26</f>
        <v>0.19923735326732117</v>
      </c>
      <c r="W26" s="99">
        <f t="shared" si="18"/>
        <v>0.64981772999999998</v>
      </c>
      <c r="X26" s="99">
        <f t="shared" si="19"/>
        <v>-0.65042849999999997</v>
      </c>
      <c r="Y26" s="93">
        <f t="shared" si="20"/>
        <v>6</v>
      </c>
      <c r="Z26" s="93">
        <f t="shared" si="21"/>
        <v>-0.05</v>
      </c>
      <c r="AA26" s="93">
        <f t="shared" si="22"/>
        <v>6.5999999999999573E-2</v>
      </c>
      <c r="AB26" s="93"/>
      <c r="AC26" s="94">
        <f t="shared" si="23"/>
        <v>37196</v>
      </c>
      <c r="AD26" s="99">
        <f t="shared" si="24"/>
        <v>-3.9063459600000003</v>
      </c>
      <c r="AE26" s="99">
        <f t="shared" si="25"/>
        <v>-2.6018408700000002</v>
      </c>
      <c r="AF26" s="99">
        <f t="shared" si="26"/>
        <v>-1.3009423599999999</v>
      </c>
      <c r="AG26" s="99">
        <f t="shared" si="27"/>
        <v>-0.65042849999999997</v>
      </c>
      <c r="AH26" s="99">
        <f t="shared" si="28"/>
        <v>0.64981772999999998</v>
      </c>
      <c r="AI26" s="99">
        <f t="shared" si="29"/>
        <v>1.29823566</v>
      </c>
      <c r="AJ26" s="99">
        <f t="shared" si="30"/>
        <v>2.5869255900000003</v>
      </c>
      <c r="AK26" s="99">
        <f t="shared" si="31"/>
        <v>3.85735209</v>
      </c>
      <c r="AL26" s="97" t="e">
        <f t="shared" si="50"/>
        <v>#REF!</v>
      </c>
      <c r="AO26" s="97">
        <f>T26+I$6</f>
        <v>1.599999999999957E-2</v>
      </c>
      <c r="AP26" s="99">
        <f>((AU26/(VLOOKUP(AW$8,WESTCHANGEGRID,AS26)+0.001-AT26))*(AQ26-AR26))+AR26</f>
        <v>-0.35103572207919798</v>
      </c>
      <c r="AQ26" s="99">
        <f t="shared" si="33"/>
        <v>-1.15987858</v>
      </c>
      <c r="AR26" s="99">
        <f t="shared" si="34"/>
        <v>1.1742108099999999</v>
      </c>
      <c r="AS26" s="93">
        <f t="shared" si="35"/>
        <v>6</v>
      </c>
      <c r="AT26" s="93">
        <f t="shared" si="36"/>
        <v>-0.05</v>
      </c>
      <c r="AU26" s="93">
        <f t="shared" si="37"/>
        <v>6.5999999999999573E-2</v>
      </c>
      <c r="AV26" s="93"/>
      <c r="AW26" s="94">
        <f t="shared" si="38"/>
        <v>37196</v>
      </c>
      <c r="AX26" s="99">
        <f t="shared" si="39"/>
        <v>7.1731977000000002</v>
      </c>
      <c r="AY26" s="99">
        <f t="shared" si="40"/>
        <v>4.7592446500000003</v>
      </c>
      <c r="AZ26" s="99">
        <f t="shared" si="41"/>
        <v>2.3605198999999999</v>
      </c>
      <c r="BA26" s="99">
        <f t="shared" si="42"/>
        <v>1.1742108099999999</v>
      </c>
      <c r="BB26" s="99">
        <f t="shared" si="43"/>
        <v>-1.15987858</v>
      </c>
      <c r="BC26" s="99">
        <f t="shared" si="44"/>
        <v>-2.3034303</v>
      </c>
      <c r="BD26" s="99">
        <f t="shared" si="45"/>
        <v>-4.5347059300000003</v>
      </c>
      <c r="BE26" s="99">
        <f t="shared" si="46"/>
        <v>-6.6822288099999998</v>
      </c>
      <c r="BF26" s="97" t="e">
        <f t="shared" si="51"/>
        <v>#REF!</v>
      </c>
      <c r="BH26" s="102">
        <f t="shared" si="47"/>
        <v>-1109.5465300000001</v>
      </c>
      <c r="BI26" s="102">
        <f t="shared" si="48"/>
        <v>-20.181840930869299</v>
      </c>
      <c r="BJ26" s="101">
        <f t="shared" si="49"/>
        <v>-0.103384316</v>
      </c>
    </row>
    <row r="27" spans="1:62" x14ac:dyDescent="0.25">
      <c r="A27" s="96">
        <v>37226</v>
      </c>
      <c r="B27" s="99">
        <f t="shared" si="8"/>
        <v>0.3892057681188168</v>
      </c>
      <c r="C27" s="101">
        <f t="shared" si="9"/>
        <v>-0.10631473200000001</v>
      </c>
      <c r="D27" s="102">
        <f t="shared" si="10"/>
        <v>-1636.9399060000001</v>
      </c>
      <c r="E27" s="102">
        <f t="shared" si="11"/>
        <v>-26.482224503764598</v>
      </c>
      <c r="G27" s="99">
        <f>DSUM(OPTTRADES,G$9,$A535:$A536)</f>
        <v>0</v>
      </c>
      <c r="H27" s="208">
        <f>DSUM(OPTTRADES,H$9,$A535:$A536)</f>
        <v>0</v>
      </c>
      <c r="I27" s="99">
        <f>DSUM(OPTTRADES,I$9,$A535:$A536)</f>
        <v>0</v>
      </c>
      <c r="J27" s="99">
        <f>DSUM(OPTTRADES,J$9,$A535:$A536)</f>
        <v>0</v>
      </c>
      <c r="K27" s="99"/>
      <c r="L27" s="99">
        <f>'HEDGE QUANTITIES'!B22</f>
        <v>0.54349632000000003</v>
      </c>
      <c r="M27" s="99">
        <f>'BASIS POSITION'!B28</f>
        <v>0</v>
      </c>
      <c r="N27" s="99">
        <f t="shared" si="12"/>
        <v>-0.15429055188118324</v>
      </c>
      <c r="O27" s="97">
        <f t="shared" si="13"/>
        <v>3.702</v>
      </c>
      <c r="Q27" s="93">
        <f>[2]!'NGc19 LAST'</f>
        <v>0</v>
      </c>
      <c r="R27" s="97">
        <f t="shared" si="14"/>
        <v>3.7179999999999995</v>
      </c>
      <c r="S27" s="93">
        <f t="shared" si="15"/>
        <v>3.7179999999999995</v>
      </c>
      <c r="T27" s="93">
        <f t="shared" si="16"/>
        <v>1.599999999999957E-2</v>
      </c>
      <c r="V27" s="99">
        <f>((AA27/(VLOOKUP($AC$8,CHANGEGRID,Y27)+0.001-Z27))*(W27-X27))+X27</f>
        <v>0.16645937801979738</v>
      </c>
      <c r="W27" s="99">
        <f t="shared" si="18"/>
        <v>0.54113197999999996</v>
      </c>
      <c r="X27" s="99">
        <f t="shared" si="19"/>
        <v>-0.54006609999999999</v>
      </c>
      <c r="Y27" s="93">
        <f t="shared" si="20"/>
        <v>6</v>
      </c>
      <c r="Z27" s="93">
        <f t="shared" si="21"/>
        <v>-0.05</v>
      </c>
      <c r="AA27" s="93">
        <f t="shared" si="22"/>
        <v>6.5999999999999573E-2</v>
      </c>
      <c r="AB27" s="93"/>
      <c r="AC27" s="94">
        <f t="shared" si="23"/>
        <v>37226</v>
      </c>
      <c r="AD27" s="99">
        <f t="shared" si="24"/>
        <v>-3.2225049699999997</v>
      </c>
      <c r="AE27" s="99">
        <f t="shared" si="25"/>
        <v>-2.1512614400000003</v>
      </c>
      <c r="AF27" s="99">
        <f t="shared" si="26"/>
        <v>-1.0786338800000002</v>
      </c>
      <c r="AG27" s="99">
        <f t="shared" si="27"/>
        <v>-0.54006609999999999</v>
      </c>
      <c r="AH27" s="99">
        <f t="shared" si="28"/>
        <v>0.54113197999999996</v>
      </c>
      <c r="AI27" s="99">
        <f t="shared" si="29"/>
        <v>1.0826538200000002</v>
      </c>
      <c r="AJ27" s="99">
        <f t="shared" si="30"/>
        <v>2.1633104399999996</v>
      </c>
      <c r="AK27" s="99">
        <f t="shared" si="31"/>
        <v>3.2336462500000001</v>
      </c>
      <c r="AL27" s="97" t="e">
        <f t="shared" si="50"/>
        <v>#REF!</v>
      </c>
      <c r="AO27" s="97">
        <f t="shared" ref="AO27:AO43" si="53">T27+I$6</f>
        <v>1.599999999999957E-2</v>
      </c>
      <c r="AP27" s="99">
        <f>((AU27/(VLOOKUP(AW$8,WESTCHANGEGRID,AS27)+0.001-AT27))*(AQ27-AR27))+AR27</f>
        <v>-0.32074992990098061</v>
      </c>
      <c r="AQ27" s="99">
        <f t="shared" si="33"/>
        <v>-1.0638399199999999</v>
      </c>
      <c r="AR27" s="99">
        <f t="shared" si="34"/>
        <v>1.08050548</v>
      </c>
      <c r="AS27" s="93">
        <f t="shared" si="35"/>
        <v>6</v>
      </c>
      <c r="AT27" s="93">
        <f t="shared" si="36"/>
        <v>-0.05</v>
      </c>
      <c r="AU27" s="93">
        <f t="shared" si="37"/>
        <v>6.5999999999999573E-2</v>
      </c>
      <c r="AV27" s="93"/>
      <c r="AW27" s="94">
        <f t="shared" si="38"/>
        <v>37226</v>
      </c>
      <c r="AX27" s="99">
        <f t="shared" si="39"/>
        <v>6.6717533199999997</v>
      </c>
      <c r="AY27" s="99">
        <f t="shared" si="40"/>
        <v>4.4055478900000002</v>
      </c>
      <c r="AZ27" s="99">
        <f t="shared" si="41"/>
        <v>2.1761297700000002</v>
      </c>
      <c r="BA27" s="99">
        <f t="shared" si="42"/>
        <v>1.08050548</v>
      </c>
      <c r="BB27" s="99">
        <f t="shared" si="43"/>
        <v>-1.0638399199999999</v>
      </c>
      <c r="BC27" s="99">
        <f t="shared" si="44"/>
        <v>-2.1096553400000002</v>
      </c>
      <c r="BD27" s="99">
        <f t="shared" si="45"/>
        <v>-4.1426518999999997</v>
      </c>
      <c r="BE27" s="99">
        <f t="shared" si="46"/>
        <v>-6.0914664900000002</v>
      </c>
      <c r="BF27" s="97" t="e">
        <f t="shared" si="51"/>
        <v>#REF!</v>
      </c>
      <c r="BH27" s="102">
        <f t="shared" si="47"/>
        <v>-1636.9399060000001</v>
      </c>
      <c r="BI27" s="102">
        <f t="shared" si="48"/>
        <v>-26.482224503764598</v>
      </c>
      <c r="BJ27" s="101">
        <f t="shared" si="49"/>
        <v>-0.10631473200000001</v>
      </c>
    </row>
    <row r="28" spans="1:62" x14ac:dyDescent="0.25">
      <c r="A28" s="96">
        <v>37257</v>
      </c>
      <c r="B28" s="99">
        <f t="shared" si="8"/>
        <v>10.043160525999999</v>
      </c>
      <c r="C28" s="101">
        <f t="shared" si="9"/>
        <v>4.1424599999999997E-3</v>
      </c>
      <c r="D28" s="102">
        <f t="shared" si="10"/>
        <v>1303.972874</v>
      </c>
      <c r="E28" s="102">
        <f t="shared" si="11"/>
        <v>-33.506292676249203</v>
      </c>
      <c r="G28" s="99">
        <f>DSUM(OPTTRADES,G$9,$A537:$A538)</f>
        <v>0</v>
      </c>
      <c r="H28" s="208">
        <f>DSUM(OPTTRADES,H$9,$A537:$A538)</f>
        <v>0</v>
      </c>
      <c r="I28" s="99">
        <f>DSUM(OPTTRADES,I$9,$A537:$A538)</f>
        <v>0</v>
      </c>
      <c r="J28" s="99">
        <f>DSUM(OPTTRADES,J$9,$A537:$A538)</f>
        <v>0</v>
      </c>
      <c r="K28" s="99"/>
      <c r="L28" s="99">
        <f>'HEDGE QUANTITIES'!B23</f>
        <v>10.038179</v>
      </c>
      <c r="M28" s="99">
        <f>'BASIS POSITION'!B29</f>
        <v>0</v>
      </c>
      <c r="N28" s="99">
        <f t="shared" si="12"/>
        <v>4.9815259999997918E-3</v>
      </c>
      <c r="O28" s="97">
        <f t="shared" si="13"/>
        <v>3.7170000000000001</v>
      </c>
      <c r="Q28" s="93">
        <f>[2]!'NGc20 LAST'</f>
        <v>0</v>
      </c>
      <c r="R28" s="97">
        <f t="shared" si="14"/>
        <v>3.7329999999999997</v>
      </c>
      <c r="S28" s="93">
        <f t="shared" si="15"/>
        <v>3.7329999999999997</v>
      </c>
      <c r="T28" s="93">
        <f t="shared" si="16"/>
        <v>1.599999999999957E-2</v>
      </c>
      <c r="V28" s="99">
        <f t="shared" si="17"/>
        <v>0.16332501479999528</v>
      </c>
      <c r="W28" s="99">
        <f t="shared" si="18"/>
        <v>0.53154851000000003</v>
      </c>
      <c r="X28" s="99">
        <f t="shared" si="19"/>
        <v>-0.55146176999999996</v>
      </c>
      <c r="Y28" s="93">
        <f t="shared" si="20"/>
        <v>6</v>
      </c>
      <c r="Z28" s="93">
        <f t="shared" si="21"/>
        <v>-0.05</v>
      </c>
      <c r="AA28" s="93">
        <f t="shared" si="22"/>
        <v>6.5999999999999573E-2</v>
      </c>
      <c r="AB28" s="93"/>
      <c r="AC28" s="94">
        <f t="shared" si="23"/>
        <v>37257</v>
      </c>
      <c r="AD28" s="99">
        <f t="shared" si="24"/>
        <v>-3.6349360099999997</v>
      </c>
      <c r="AE28" s="99">
        <f t="shared" si="25"/>
        <v>-2.3330045099999999</v>
      </c>
      <c r="AF28" s="99">
        <f t="shared" si="26"/>
        <v>-1.1235885299999999</v>
      </c>
      <c r="AG28" s="99">
        <f t="shared" si="27"/>
        <v>-0.55146176999999996</v>
      </c>
      <c r="AH28" s="99">
        <f t="shared" si="28"/>
        <v>0.53154851000000003</v>
      </c>
      <c r="AI28" s="99">
        <f t="shared" si="29"/>
        <v>1.0439030899999999</v>
      </c>
      <c r="AJ28" s="99">
        <f t="shared" si="30"/>
        <v>2.0137570600000001</v>
      </c>
      <c r="AK28" s="99">
        <f t="shared" si="31"/>
        <v>2.9147369999999997</v>
      </c>
      <c r="AL28" s="97" t="e">
        <f t="shared" si="50"/>
        <v>#REF!</v>
      </c>
      <c r="AO28" s="97">
        <f t="shared" si="53"/>
        <v>1.599999999999957E-2</v>
      </c>
      <c r="AP28" s="99">
        <f t="shared" si="32"/>
        <v>-0.15834348879999549</v>
      </c>
      <c r="AQ28" s="99">
        <f t="shared" si="33"/>
        <v>-0.51248262</v>
      </c>
      <c r="AR28" s="99">
        <f t="shared" si="34"/>
        <v>0.52910305999999996</v>
      </c>
      <c r="AS28" s="93">
        <f t="shared" si="35"/>
        <v>6</v>
      </c>
      <c r="AT28" s="93">
        <f t="shared" si="36"/>
        <v>-0.05</v>
      </c>
      <c r="AU28" s="93">
        <f t="shared" si="37"/>
        <v>6.5999999999999573E-2</v>
      </c>
      <c r="AV28" s="93"/>
      <c r="AW28" s="94">
        <f t="shared" si="38"/>
        <v>37257</v>
      </c>
      <c r="AX28" s="99">
        <f t="shared" si="39"/>
        <v>3.4284035799999999</v>
      </c>
      <c r="AY28" s="99">
        <f t="shared" si="40"/>
        <v>2.2176292200000001</v>
      </c>
      <c r="AZ28" s="99">
        <f t="shared" si="41"/>
        <v>1.07499565</v>
      </c>
      <c r="BA28" s="99">
        <f t="shared" si="42"/>
        <v>0.52910305999999996</v>
      </c>
      <c r="BB28" s="99">
        <f t="shared" si="43"/>
        <v>-0.51248262</v>
      </c>
      <c r="BC28" s="99">
        <f t="shared" si="44"/>
        <v>-1.0085480499999999</v>
      </c>
      <c r="BD28" s="99">
        <f t="shared" si="45"/>
        <v>-1.9523873899999999</v>
      </c>
      <c r="BE28" s="99">
        <f t="shared" si="46"/>
        <v>-2.8336813699999999</v>
      </c>
      <c r="BF28" s="97" t="e">
        <f t="shared" si="51"/>
        <v>#REF!</v>
      </c>
      <c r="BH28" s="102">
        <f t="shared" si="47"/>
        <v>1303.972874</v>
      </c>
      <c r="BI28" s="102">
        <f t="shared" si="48"/>
        <v>-33.506292676249203</v>
      </c>
      <c r="BJ28" s="101">
        <f t="shared" si="49"/>
        <v>4.1424599999999997E-3</v>
      </c>
    </row>
    <row r="29" spans="1:62" x14ac:dyDescent="0.25">
      <c r="A29" s="96">
        <v>37288</v>
      </c>
      <c r="B29" s="99">
        <f t="shared" si="8"/>
        <v>6.8194207734000001</v>
      </c>
      <c r="C29" s="101">
        <f t="shared" si="9"/>
        <v>-5.2495509999999999E-3</v>
      </c>
      <c r="D29" s="102">
        <f t="shared" si="10"/>
        <v>689.35155599999996</v>
      </c>
      <c r="E29" s="102">
        <f t="shared" si="11"/>
        <v>-9.7497056810403908</v>
      </c>
      <c r="G29" s="99">
        <f>DSUM(OPTTRADES,G$9,$A539:$A540)</f>
        <v>0</v>
      </c>
      <c r="H29" s="208">
        <f>DSUM(OPTTRADES,H$9,$A539:$A540)</f>
        <v>0</v>
      </c>
      <c r="I29" s="99">
        <f>DSUM(OPTTRADES,I$9,$A539:$A540)</f>
        <v>0</v>
      </c>
      <c r="J29" s="99">
        <f>DSUM(OPTTRADES,J$9,$A539:$A540)</f>
        <v>0</v>
      </c>
      <c r="K29" s="99"/>
      <c r="L29" s="99">
        <f>'HEDGE QUANTITIES'!B24</f>
        <v>6.82913251</v>
      </c>
      <c r="M29" s="99">
        <f>'BASIS POSITION'!B30</f>
        <v>0</v>
      </c>
      <c r="N29" s="99">
        <f t="shared" si="12"/>
        <v>-9.7117365999996874E-3</v>
      </c>
      <c r="O29" s="97">
        <f t="shared" si="13"/>
        <v>3.5819999999999999</v>
      </c>
      <c r="Q29" s="93">
        <f>[2]!'NGc21 LAST'</f>
        <v>0</v>
      </c>
      <c r="R29" s="97">
        <f t="shared" si="14"/>
        <v>3.5979999999999994</v>
      </c>
      <c r="S29" s="93">
        <f t="shared" si="15"/>
        <v>3.5979999999999994</v>
      </c>
      <c r="T29" s="93">
        <f t="shared" si="16"/>
        <v>1.599999999999957E-2</v>
      </c>
      <c r="V29" s="99">
        <f t="shared" si="17"/>
        <v>0.15954773859999549</v>
      </c>
      <c r="W29" s="99">
        <f t="shared" si="18"/>
        <v>0.51894667999999999</v>
      </c>
      <c r="X29" s="99">
        <f t="shared" si="19"/>
        <v>-0.53810902999999999</v>
      </c>
      <c r="Y29" s="93">
        <f t="shared" si="20"/>
        <v>6</v>
      </c>
      <c r="Z29" s="93">
        <f t="shared" si="21"/>
        <v>-0.05</v>
      </c>
      <c r="AA29" s="93">
        <f t="shared" si="22"/>
        <v>6.5999999999999573E-2</v>
      </c>
      <c r="AB29" s="93"/>
      <c r="AC29" s="94">
        <f t="shared" si="23"/>
        <v>37288</v>
      </c>
      <c r="AD29" s="99">
        <f t="shared" si="24"/>
        <v>-3.5428442200000001</v>
      </c>
      <c r="AE29" s="99">
        <f t="shared" si="25"/>
        <v>-2.2748544600000002</v>
      </c>
      <c r="AF29" s="99">
        <f t="shared" si="26"/>
        <v>-1.0961021</v>
      </c>
      <c r="AG29" s="99">
        <f t="shared" si="27"/>
        <v>-0.53810902999999999</v>
      </c>
      <c r="AH29" s="99">
        <f t="shared" si="28"/>
        <v>0.51894667999999999</v>
      </c>
      <c r="AI29" s="99">
        <f t="shared" si="29"/>
        <v>1.0194261200000001</v>
      </c>
      <c r="AJ29" s="99">
        <f t="shared" si="30"/>
        <v>1.9676322400000001</v>
      </c>
      <c r="AK29" s="99">
        <f t="shared" si="31"/>
        <v>2.8496317800000002</v>
      </c>
      <c r="AL29" s="97" t="e">
        <f t="shared" si="50"/>
        <v>#REF!</v>
      </c>
      <c r="AO29" s="97">
        <f t="shared" si="53"/>
        <v>1.599999999999957E-2</v>
      </c>
      <c r="AP29" s="99">
        <f t="shared" si="32"/>
        <v>-0.16925947519999518</v>
      </c>
      <c r="AQ29" s="99">
        <f t="shared" si="33"/>
        <v>-0.54650688999999997</v>
      </c>
      <c r="AR29" s="99">
        <f t="shared" si="34"/>
        <v>0.56304432999999998</v>
      </c>
      <c r="AS29" s="93">
        <f t="shared" si="35"/>
        <v>6</v>
      </c>
      <c r="AT29" s="93">
        <f t="shared" si="36"/>
        <v>-0.05</v>
      </c>
      <c r="AU29" s="93">
        <f t="shared" si="37"/>
        <v>6.5999999999999573E-2</v>
      </c>
      <c r="AV29" s="93"/>
      <c r="AW29" s="94">
        <f t="shared" si="38"/>
        <v>37288</v>
      </c>
      <c r="AX29" s="99">
        <f t="shared" si="39"/>
        <v>3.62684074</v>
      </c>
      <c r="AY29" s="99">
        <f t="shared" si="40"/>
        <v>2.3518100300000002</v>
      </c>
      <c r="AZ29" s="99">
        <f t="shared" si="41"/>
        <v>1.14269116</v>
      </c>
      <c r="BA29" s="99">
        <f t="shared" si="42"/>
        <v>0.56304432999999998</v>
      </c>
      <c r="BB29" s="99">
        <f t="shared" si="43"/>
        <v>-0.54650688999999997</v>
      </c>
      <c r="BC29" s="99">
        <f t="shared" si="44"/>
        <v>-1.07658443</v>
      </c>
      <c r="BD29" s="99">
        <f t="shared" si="45"/>
        <v>-2.0880730700000001</v>
      </c>
      <c r="BE29" s="99">
        <f t="shared" si="46"/>
        <v>-3.0360312899999999</v>
      </c>
      <c r="BF29" s="97" t="e">
        <f t="shared" si="51"/>
        <v>#REF!</v>
      </c>
      <c r="BH29" s="102">
        <f t="shared" si="47"/>
        <v>689.35155599999996</v>
      </c>
      <c r="BI29" s="102">
        <f t="shared" si="48"/>
        <v>-9.7497056810403908</v>
      </c>
      <c r="BJ29" s="101">
        <f t="shared" si="49"/>
        <v>-5.2495509999999999E-3</v>
      </c>
    </row>
    <row r="30" spans="1:62" x14ac:dyDescent="0.25">
      <c r="A30" s="96">
        <v>37316</v>
      </c>
      <c r="B30" s="99">
        <f t="shared" si="8"/>
        <v>6.7591410973999997</v>
      </c>
      <c r="C30" s="101">
        <f t="shared" si="9"/>
        <v>1.7162739E-2</v>
      </c>
      <c r="D30" s="102">
        <f t="shared" si="10"/>
        <v>2183.2190770000002</v>
      </c>
      <c r="E30" s="102">
        <f t="shared" si="11"/>
        <v>-24.460458863791899</v>
      </c>
      <c r="G30" s="99">
        <f>DSUM(OPTTRADES,G$9,$A541:$A542)</f>
        <v>0</v>
      </c>
      <c r="H30" s="208">
        <f>DSUM(OPTTRADES,H$9,$A541:$A542)</f>
        <v>0</v>
      </c>
      <c r="I30" s="99">
        <f>DSUM(OPTTRADES,I$9,$A541:$A542)</f>
        <v>0</v>
      </c>
      <c r="J30" s="99">
        <f>DSUM(OPTTRADES,J$9,$A541:$A542)</f>
        <v>0</v>
      </c>
      <c r="K30" s="99"/>
      <c r="L30" s="99">
        <f>'HEDGE QUANTITIES'!B25</f>
        <v>6.7351397200000003</v>
      </c>
      <c r="M30" s="99">
        <f>'BASIS POSITION'!B31</f>
        <v>0</v>
      </c>
      <c r="N30" s="99">
        <f t="shared" si="12"/>
        <v>2.4001377399999302E-2</v>
      </c>
      <c r="O30" s="97">
        <f t="shared" si="13"/>
        <v>3.4140000000000006</v>
      </c>
      <c r="Q30" s="93">
        <f>[2]!'NGc22 LAST'</f>
        <v>0</v>
      </c>
      <c r="R30" s="97">
        <f t="shared" si="14"/>
        <v>3.43</v>
      </c>
      <c r="S30" s="93">
        <f t="shared" si="15"/>
        <v>3.43</v>
      </c>
      <c r="T30" s="93">
        <f t="shared" si="16"/>
        <v>1.599999999999957E-2</v>
      </c>
      <c r="V30" s="99">
        <f t="shared" si="17"/>
        <v>0.21918323579999377</v>
      </c>
      <c r="W30" s="99">
        <f t="shared" si="18"/>
        <v>0.71086611999999993</v>
      </c>
      <c r="X30" s="99">
        <f t="shared" si="19"/>
        <v>-0.73526000999999996</v>
      </c>
      <c r="Y30" s="93">
        <f t="shared" si="20"/>
        <v>6</v>
      </c>
      <c r="Z30" s="93">
        <f t="shared" si="21"/>
        <v>-0.05</v>
      </c>
      <c r="AA30" s="93">
        <f t="shared" si="22"/>
        <v>6.5999999999999573E-2</v>
      </c>
      <c r="AB30" s="93"/>
      <c r="AC30" s="94">
        <f t="shared" si="23"/>
        <v>37316</v>
      </c>
      <c r="AD30" s="99">
        <f t="shared" si="24"/>
        <v>-4.8069197200000007</v>
      </c>
      <c r="AE30" s="99">
        <f t="shared" si="25"/>
        <v>-3.0955540099999999</v>
      </c>
      <c r="AF30" s="99">
        <f t="shared" si="26"/>
        <v>-1.49578685</v>
      </c>
      <c r="AG30" s="99">
        <f t="shared" si="27"/>
        <v>-0.73526000999999996</v>
      </c>
      <c r="AH30" s="99">
        <f t="shared" si="28"/>
        <v>0.71086611999999993</v>
      </c>
      <c r="AI30" s="99">
        <f t="shared" si="29"/>
        <v>1.3981951799999999</v>
      </c>
      <c r="AJ30" s="99">
        <f t="shared" si="30"/>
        <v>2.7054492399999996</v>
      </c>
      <c r="AK30" s="99">
        <f t="shared" si="31"/>
        <v>3.92774314</v>
      </c>
      <c r="AL30" s="97" t="e">
        <f t="shared" si="50"/>
        <v>#REF!</v>
      </c>
      <c r="AO30" s="97">
        <f t="shared" si="53"/>
        <v>1.599999999999957E-2</v>
      </c>
      <c r="AP30" s="99">
        <f t="shared" si="32"/>
        <v>-0.19518185839999447</v>
      </c>
      <c r="AQ30" s="99">
        <f t="shared" si="33"/>
        <v>-0.62851142999999998</v>
      </c>
      <c r="AR30" s="99">
        <f t="shared" si="34"/>
        <v>0.64598730999999998</v>
      </c>
      <c r="AS30" s="93">
        <f t="shared" si="35"/>
        <v>6</v>
      </c>
      <c r="AT30" s="93">
        <f t="shared" si="36"/>
        <v>-0.05</v>
      </c>
      <c r="AU30" s="93">
        <f t="shared" si="37"/>
        <v>6.5999999999999573E-2</v>
      </c>
      <c r="AV30" s="93"/>
      <c r="AW30" s="94">
        <f t="shared" si="38"/>
        <v>37316</v>
      </c>
      <c r="AX30" s="99">
        <f t="shared" si="39"/>
        <v>4.1285703500000004</v>
      </c>
      <c r="AY30" s="99">
        <f t="shared" si="40"/>
        <v>2.6865018799999998</v>
      </c>
      <c r="AZ30" s="99">
        <f t="shared" si="41"/>
        <v>1.3092591200000001</v>
      </c>
      <c r="BA30" s="99">
        <f t="shared" si="42"/>
        <v>0.64598730999999998</v>
      </c>
      <c r="BB30" s="99">
        <f t="shared" si="43"/>
        <v>-0.62851142999999998</v>
      </c>
      <c r="BC30" s="99">
        <f t="shared" si="44"/>
        <v>-1.2394268399999999</v>
      </c>
      <c r="BD30" s="99">
        <f t="shared" si="45"/>
        <v>-2.4083123299999998</v>
      </c>
      <c r="BE30" s="99">
        <f t="shared" si="46"/>
        <v>-3.5069122699999999</v>
      </c>
      <c r="BF30" s="97" t="e">
        <f t="shared" si="51"/>
        <v>#REF!</v>
      </c>
      <c r="BH30" s="102">
        <f t="shared" si="47"/>
        <v>2183.2190770000002</v>
      </c>
      <c r="BI30" s="102">
        <f t="shared" si="48"/>
        <v>-24.460458863791899</v>
      </c>
      <c r="BJ30" s="101">
        <f t="shared" si="49"/>
        <v>1.7162739E-2</v>
      </c>
    </row>
    <row r="31" spans="1:62" x14ac:dyDescent="0.25">
      <c r="A31" s="96">
        <v>37347</v>
      </c>
      <c r="B31" s="99">
        <f t="shared" si="8"/>
        <v>7.1713795555115487</v>
      </c>
      <c r="C31" s="101">
        <f t="shared" si="9"/>
        <v>7.8774908000000005E-2</v>
      </c>
      <c r="D31" s="102">
        <f t="shared" si="10"/>
        <v>3627.8499860000002</v>
      </c>
      <c r="E31" s="102">
        <f t="shared" si="11"/>
        <v>-6.8344158795345704</v>
      </c>
      <c r="G31" s="99">
        <f>DSUM(OPTTRADES,G$9,$A543:$A544)</f>
        <v>0</v>
      </c>
      <c r="H31" s="208">
        <f>DSUM(OPTTRADES,H$9,$A543:$A544)</f>
        <v>0</v>
      </c>
      <c r="I31" s="99">
        <f>DSUM(OPTTRADES,I$9,$A543:$A544)</f>
        <v>0</v>
      </c>
      <c r="J31" s="99">
        <f>DSUM(OPTTRADES,J$9,$A543:$A544)</f>
        <v>0</v>
      </c>
      <c r="K31" s="99"/>
      <c r="L31" s="99">
        <f>'HEDGE QUANTITIES'!B26</f>
        <v>6.9490547500000002</v>
      </c>
      <c r="M31" s="99">
        <f>'BASIS POSITION'!B32</f>
        <v>0</v>
      </c>
      <c r="N31" s="99">
        <f t="shared" si="12"/>
        <v>0.22232480551154887</v>
      </c>
      <c r="O31" s="97">
        <f t="shared" si="13"/>
        <v>3.258</v>
      </c>
      <c r="Q31" s="93">
        <f>[2]!'NGc23 LAST'</f>
        <v>0</v>
      </c>
      <c r="R31" s="97">
        <f t="shared" si="14"/>
        <v>3.2868333333333331</v>
      </c>
      <c r="S31" s="93">
        <f t="shared" si="15"/>
        <v>3.2868333333333331</v>
      </c>
      <c r="T31" s="93">
        <f t="shared" si="16"/>
        <v>2.8833333333333044E-2</v>
      </c>
      <c r="V31" s="99">
        <f>((AA31/(VLOOKUP($AC$8,CHANGEGRID,Y31)+0.001-Z31))*(W31-X31))+X31</f>
        <v>0.22232480551154887</v>
      </c>
      <c r="W31" s="99">
        <f t="shared" si="18"/>
        <v>0.39521362999999998</v>
      </c>
      <c r="X31" s="99">
        <f t="shared" si="19"/>
        <v>-0.39253545000000001</v>
      </c>
      <c r="Y31" s="93">
        <f t="shared" si="20"/>
        <v>6</v>
      </c>
      <c r="Z31" s="93">
        <f t="shared" si="21"/>
        <v>-0.05</v>
      </c>
      <c r="AA31" s="93">
        <f t="shared" si="22"/>
        <v>7.8833333333333047E-2</v>
      </c>
      <c r="AB31" s="93"/>
      <c r="AC31" s="94">
        <f t="shared" si="23"/>
        <v>37347</v>
      </c>
      <c r="AD31" s="99">
        <f t="shared" si="24"/>
        <v>-2.2852534200000001</v>
      </c>
      <c r="AE31" s="99">
        <f t="shared" si="25"/>
        <v>-1.54549504</v>
      </c>
      <c r="AF31" s="99">
        <f t="shared" si="26"/>
        <v>-0.78153379000000001</v>
      </c>
      <c r="AG31" s="99">
        <f t="shared" si="27"/>
        <v>-0.39253545000000001</v>
      </c>
      <c r="AH31" s="99">
        <f t="shared" si="28"/>
        <v>0.39521362999999998</v>
      </c>
      <c r="AI31" s="99">
        <f t="shared" si="29"/>
        <v>0.79225820999999996</v>
      </c>
      <c r="AJ31" s="99">
        <f t="shared" si="30"/>
        <v>1.5883631499999999</v>
      </c>
      <c r="AK31" s="99">
        <f t="shared" si="31"/>
        <v>2.3807664800000001</v>
      </c>
      <c r="AL31" s="97" t="e">
        <f t="shared" si="50"/>
        <v>#REF!</v>
      </c>
      <c r="AO31" s="97">
        <f t="shared" si="53"/>
        <v>2.8833333333333044E-2</v>
      </c>
      <c r="AP31" s="99">
        <f t="shared" si="32"/>
        <v>0</v>
      </c>
      <c r="AQ31" s="99">
        <f t="shared" si="33"/>
        <v>0</v>
      </c>
      <c r="AR31" s="99">
        <f t="shared" si="34"/>
        <v>0</v>
      </c>
      <c r="AS31" s="93">
        <f t="shared" si="35"/>
        <v>6</v>
      </c>
      <c r="AT31" s="93">
        <f t="shared" si="36"/>
        <v>-0.05</v>
      </c>
      <c r="AU31" s="93">
        <f t="shared" si="37"/>
        <v>7.8833333333333047E-2</v>
      </c>
      <c r="AV31" s="93"/>
      <c r="AW31" s="94">
        <f t="shared" si="38"/>
        <v>37347</v>
      </c>
      <c r="AX31" s="99">
        <f t="shared" si="39"/>
        <v>0</v>
      </c>
      <c r="AY31" s="99">
        <f t="shared" si="40"/>
        <v>0</v>
      </c>
      <c r="AZ31" s="99">
        <f t="shared" si="41"/>
        <v>0</v>
      </c>
      <c r="BA31" s="99">
        <f t="shared" si="42"/>
        <v>0</v>
      </c>
      <c r="BB31" s="99">
        <f t="shared" si="43"/>
        <v>0</v>
      </c>
      <c r="BC31" s="99">
        <f t="shared" si="44"/>
        <v>0</v>
      </c>
      <c r="BD31" s="99">
        <f t="shared" si="45"/>
        <v>0</v>
      </c>
      <c r="BE31" s="99">
        <f t="shared" si="46"/>
        <v>0</v>
      </c>
      <c r="BF31" s="97" t="e">
        <f t="shared" si="51"/>
        <v>#REF!</v>
      </c>
      <c r="BH31" s="102">
        <f t="shared" si="47"/>
        <v>3627.8499860000002</v>
      </c>
      <c r="BI31" s="102">
        <f t="shared" si="48"/>
        <v>-6.8344158795345704</v>
      </c>
      <c r="BJ31" s="101">
        <f t="shared" si="49"/>
        <v>7.8774908000000005E-2</v>
      </c>
    </row>
    <row r="32" spans="1:62" x14ac:dyDescent="0.25">
      <c r="A32" s="96">
        <v>37377</v>
      </c>
      <c r="B32" s="99">
        <f t="shared" si="8"/>
        <v>6.119564396033331</v>
      </c>
      <c r="C32" s="101">
        <f t="shared" si="9"/>
        <v>7.2971794000000006E-2</v>
      </c>
      <c r="D32" s="102">
        <f t="shared" si="10"/>
        <v>3196.1002960000001</v>
      </c>
      <c r="E32" s="102">
        <f t="shared" si="11"/>
        <v>7.27667488021903</v>
      </c>
      <c r="G32" s="99">
        <f>DSUM(OPTTRADES,G$9,$A547:$A548)</f>
        <v>0</v>
      </c>
      <c r="H32" s="208">
        <f>DSUM(OPTTRADES,H$9,$A547:$A548)</f>
        <v>0</v>
      </c>
      <c r="I32" s="99">
        <f>DSUM(OPTTRADES,I$9,$A547:$A548)</f>
        <v>0</v>
      </c>
      <c r="J32" s="99">
        <f>DSUM(OPTTRADES,J$9,$A547:$A548)</f>
        <v>0</v>
      </c>
      <c r="K32" s="99"/>
      <c r="L32" s="99">
        <f>'HEDGE QUANTITIES'!B27</f>
        <v>5.9068880899999998</v>
      </c>
      <c r="M32" s="99">
        <f>'BASIS POSITION'!B33</f>
        <v>0</v>
      </c>
      <c r="N32" s="99">
        <f t="shared" si="12"/>
        <v>0.21267630603333126</v>
      </c>
      <c r="O32" s="97">
        <f t="shared" si="13"/>
        <v>3.1880000000000002</v>
      </c>
      <c r="Q32" s="93">
        <f>[2]!'NGc24 LAST'</f>
        <v>0</v>
      </c>
      <c r="R32" s="97">
        <f t="shared" si="14"/>
        <v>3.2168333333333332</v>
      </c>
      <c r="S32" s="93">
        <f t="shared" si="15"/>
        <v>3.2168333333333332</v>
      </c>
      <c r="T32" s="93">
        <f t="shared" si="16"/>
        <v>2.8833333333333044E-2</v>
      </c>
      <c r="V32" s="99">
        <f t="shared" si="17"/>
        <v>0.21267630603333126</v>
      </c>
      <c r="W32" s="99">
        <f t="shared" si="18"/>
        <v>0.36713327000000001</v>
      </c>
      <c r="X32" s="99">
        <f t="shared" si="19"/>
        <v>-0.36258467</v>
      </c>
      <c r="Y32" s="93">
        <f t="shared" si="20"/>
        <v>6</v>
      </c>
      <c r="Z32" s="93">
        <f t="shared" si="21"/>
        <v>-0.05</v>
      </c>
      <c r="AA32" s="93">
        <f t="shared" si="22"/>
        <v>7.8833333333333047E-2</v>
      </c>
      <c r="AB32" s="93"/>
      <c r="AC32" s="94">
        <f t="shared" si="23"/>
        <v>37377</v>
      </c>
      <c r="AD32" s="99">
        <f t="shared" si="24"/>
        <v>-2.0800138399999999</v>
      </c>
      <c r="AE32" s="99">
        <f t="shared" si="25"/>
        <v>-1.4149257500000001</v>
      </c>
      <c r="AF32" s="99">
        <f t="shared" si="26"/>
        <v>-0.71979539000000003</v>
      </c>
      <c r="AG32" s="99">
        <f t="shared" si="27"/>
        <v>-0.36258467</v>
      </c>
      <c r="AH32" s="99">
        <f t="shared" si="28"/>
        <v>0.36713327000000001</v>
      </c>
      <c r="AI32" s="99">
        <f t="shared" si="29"/>
        <v>0.73798045999999995</v>
      </c>
      <c r="AJ32" s="99">
        <f t="shared" si="30"/>
        <v>1.4875026099999999</v>
      </c>
      <c r="AK32" s="99">
        <f t="shared" si="31"/>
        <v>2.2415461200000002</v>
      </c>
      <c r="AL32" s="97" t="e">
        <f t="shared" si="50"/>
        <v>#REF!</v>
      </c>
      <c r="AO32" s="97">
        <f t="shared" si="53"/>
        <v>2.8833333333333044E-2</v>
      </c>
      <c r="AP32" s="99">
        <f t="shared" si="32"/>
        <v>0</v>
      </c>
      <c r="AQ32" s="99">
        <f t="shared" si="33"/>
        <v>0</v>
      </c>
      <c r="AR32" s="99">
        <f t="shared" si="34"/>
        <v>0</v>
      </c>
      <c r="AS32" s="93">
        <f t="shared" si="35"/>
        <v>6</v>
      </c>
      <c r="AT32" s="93">
        <f t="shared" si="36"/>
        <v>-0.05</v>
      </c>
      <c r="AU32" s="93">
        <f t="shared" si="37"/>
        <v>7.8833333333333047E-2</v>
      </c>
      <c r="AV32" s="93"/>
      <c r="AW32" s="94">
        <f t="shared" si="38"/>
        <v>37377</v>
      </c>
      <c r="AX32" s="99">
        <f t="shared" si="39"/>
        <v>0</v>
      </c>
      <c r="AY32" s="99">
        <f t="shared" si="40"/>
        <v>0</v>
      </c>
      <c r="AZ32" s="99">
        <f t="shared" si="41"/>
        <v>0</v>
      </c>
      <c r="BA32" s="99">
        <f t="shared" si="42"/>
        <v>0</v>
      </c>
      <c r="BB32" s="99">
        <f t="shared" si="43"/>
        <v>0</v>
      </c>
      <c r="BC32" s="99">
        <f t="shared" si="44"/>
        <v>0</v>
      </c>
      <c r="BD32" s="99">
        <f t="shared" si="45"/>
        <v>0</v>
      </c>
      <c r="BE32" s="99">
        <f t="shared" si="46"/>
        <v>0</v>
      </c>
      <c r="BF32" s="97" t="e">
        <f t="shared" si="51"/>
        <v>#REF!</v>
      </c>
      <c r="BH32" s="102">
        <f t="shared" si="47"/>
        <v>3196.1002960000001</v>
      </c>
      <c r="BI32" s="102">
        <f t="shared" si="48"/>
        <v>7.27667488021903</v>
      </c>
      <c r="BJ32" s="101">
        <f t="shared" si="49"/>
        <v>7.2971794000000006E-2</v>
      </c>
    </row>
    <row r="33" spans="1:62" x14ac:dyDescent="0.25">
      <c r="A33" s="96">
        <v>37408</v>
      </c>
      <c r="B33" s="99">
        <f t="shared" si="8"/>
        <v>5.1047557826666647</v>
      </c>
      <c r="C33" s="101">
        <f t="shared" si="9"/>
        <v>6.7857919999999988E-2</v>
      </c>
      <c r="D33" s="102">
        <f t="shared" si="10"/>
        <v>3002.3354570000001</v>
      </c>
      <c r="E33" s="102">
        <f t="shared" si="11"/>
        <v>11.627308145106101</v>
      </c>
      <c r="G33" s="99">
        <f>DSUM(OPTTRADES,G$9,$A549:$A550)</f>
        <v>0</v>
      </c>
      <c r="H33" s="208">
        <f>DSUM(OPTTRADES,H$9,$A549:$A550)</f>
        <v>0</v>
      </c>
      <c r="I33" s="99">
        <f>DSUM(OPTTRADES,I$9,$A549:$A550)</f>
        <v>0</v>
      </c>
      <c r="J33" s="99">
        <f>DSUM(OPTTRADES,J$9,$A549:$A550)</f>
        <v>0</v>
      </c>
      <c r="K33" s="99"/>
      <c r="L33" s="99">
        <f>'HEDGE QUANTITIES'!B28</f>
        <v>4.9066790999999998</v>
      </c>
      <c r="M33" s="99">
        <f>'BASIS POSITION'!B34</f>
        <v>0</v>
      </c>
      <c r="N33" s="99">
        <f t="shared" si="12"/>
        <v>0.19807668266666462</v>
      </c>
      <c r="O33" s="97">
        <f t="shared" si="13"/>
        <v>3.1580000000000004</v>
      </c>
      <c r="Q33" s="93">
        <f>[2]!'NGc25 LAST'</f>
        <v>0</v>
      </c>
      <c r="R33" s="97">
        <f t="shared" si="14"/>
        <v>3.1868333333333334</v>
      </c>
      <c r="S33" s="93">
        <f t="shared" si="15"/>
        <v>3.1868333333333334</v>
      </c>
      <c r="T33" s="93">
        <f t="shared" si="16"/>
        <v>2.8833333333333044E-2</v>
      </c>
      <c r="V33" s="99">
        <f t="shared" si="17"/>
        <v>0.19807668266666462</v>
      </c>
      <c r="W33" s="99">
        <f t="shared" si="18"/>
        <v>0.34170928</v>
      </c>
      <c r="X33" s="99">
        <f t="shared" si="19"/>
        <v>-0.33686991999999999</v>
      </c>
      <c r="Y33" s="93">
        <f t="shared" si="20"/>
        <v>6</v>
      </c>
      <c r="Z33" s="93">
        <f t="shared" si="21"/>
        <v>-0.05</v>
      </c>
      <c r="AA33" s="93">
        <f t="shared" si="22"/>
        <v>7.8833333333333047E-2</v>
      </c>
      <c r="AB33" s="93"/>
      <c r="AC33" s="94">
        <f t="shared" si="23"/>
        <v>37408</v>
      </c>
      <c r="AD33" s="99">
        <f t="shared" si="24"/>
        <v>-1.92347903</v>
      </c>
      <c r="AE33" s="99">
        <f t="shared" si="25"/>
        <v>-1.3108669900000001</v>
      </c>
      <c r="AF33" s="99">
        <f t="shared" si="26"/>
        <v>-0.66812837999999997</v>
      </c>
      <c r="AG33" s="99">
        <f t="shared" si="27"/>
        <v>-0.33686991999999999</v>
      </c>
      <c r="AH33" s="99">
        <f t="shared" si="28"/>
        <v>0.34170928</v>
      </c>
      <c r="AI33" s="99">
        <f t="shared" si="29"/>
        <v>0.68747285999999996</v>
      </c>
      <c r="AJ33" s="99">
        <f t="shared" si="30"/>
        <v>1.3880275</v>
      </c>
      <c r="AK33" s="99">
        <f t="shared" si="31"/>
        <v>2.0952556200000001</v>
      </c>
      <c r="AL33" s="97" t="e">
        <f t="shared" si="50"/>
        <v>#REF!</v>
      </c>
      <c r="AO33" s="97">
        <f t="shared" si="53"/>
        <v>2.8833333333333044E-2</v>
      </c>
      <c r="AP33" s="99">
        <f t="shared" si="32"/>
        <v>0</v>
      </c>
      <c r="AQ33" s="99">
        <f t="shared" si="33"/>
        <v>0</v>
      </c>
      <c r="AR33" s="99">
        <f t="shared" si="34"/>
        <v>0</v>
      </c>
      <c r="AS33" s="93">
        <f t="shared" si="35"/>
        <v>6</v>
      </c>
      <c r="AT33" s="93">
        <f t="shared" si="36"/>
        <v>-0.05</v>
      </c>
      <c r="AU33" s="93">
        <f t="shared" si="37"/>
        <v>7.8833333333333047E-2</v>
      </c>
      <c r="AV33" s="93"/>
      <c r="AW33" s="94">
        <f t="shared" si="38"/>
        <v>37408</v>
      </c>
      <c r="AX33" s="99">
        <f t="shared" si="39"/>
        <v>0</v>
      </c>
      <c r="AY33" s="99">
        <f t="shared" si="40"/>
        <v>0</v>
      </c>
      <c r="AZ33" s="99">
        <f t="shared" si="41"/>
        <v>0</v>
      </c>
      <c r="BA33" s="99">
        <f t="shared" si="42"/>
        <v>0</v>
      </c>
      <c r="BB33" s="99">
        <f t="shared" si="43"/>
        <v>0</v>
      </c>
      <c r="BC33" s="99">
        <f t="shared" si="44"/>
        <v>0</v>
      </c>
      <c r="BD33" s="99">
        <f t="shared" si="45"/>
        <v>0</v>
      </c>
      <c r="BE33" s="99">
        <f t="shared" si="46"/>
        <v>0</v>
      </c>
      <c r="BF33" s="97" t="e">
        <f t="shared" si="51"/>
        <v>#REF!</v>
      </c>
      <c r="BH33" s="102">
        <f t="shared" si="47"/>
        <v>3002.3354570000001</v>
      </c>
      <c r="BI33" s="102">
        <f t="shared" si="48"/>
        <v>11.627308145106101</v>
      </c>
      <c r="BJ33" s="101">
        <f t="shared" si="49"/>
        <v>6.7857919999999988E-2</v>
      </c>
    </row>
    <row r="34" spans="1:62" x14ac:dyDescent="0.25">
      <c r="A34" s="96">
        <v>37438</v>
      </c>
      <c r="B34" s="99">
        <f t="shared" si="8"/>
        <v>5.537280937783331</v>
      </c>
      <c r="C34" s="101">
        <f t="shared" si="9"/>
        <v>7.210897899999999E-2</v>
      </c>
      <c r="D34" s="102">
        <f t="shared" si="10"/>
        <v>3205.562351</v>
      </c>
      <c r="E34" s="102">
        <f t="shared" si="11"/>
        <v>13.613955920602301</v>
      </c>
      <c r="G34" s="99">
        <f>DSUM(OPTTRADES,G$9,$A551:$A552)</f>
        <v>0</v>
      </c>
      <c r="H34" s="208">
        <f>DSUM(OPTTRADES,H$9,$A551:$A552)</f>
        <v>0</v>
      </c>
      <c r="I34" s="99">
        <f>DSUM(OPTTRADES,I$9,$A551:$A552)</f>
        <v>0</v>
      </c>
      <c r="J34" s="99">
        <f>DSUM(OPTTRADES,J$9,$A551:$A552)</f>
        <v>0</v>
      </c>
      <c r="K34" s="99"/>
      <c r="L34" s="99">
        <f>'HEDGE QUANTITIES'!B29</f>
        <v>5.3276982899999998</v>
      </c>
      <c r="M34" s="99">
        <f>'BASIS POSITION'!B35</f>
        <v>0</v>
      </c>
      <c r="N34" s="99">
        <f t="shared" si="12"/>
        <v>0.20958264778333124</v>
      </c>
      <c r="O34" s="97">
        <f t="shared" si="13"/>
        <v>3.1480000000000001</v>
      </c>
      <c r="Q34" s="93">
        <f>[2]!'NGc26 LAST'</f>
        <v>0</v>
      </c>
      <c r="R34" s="97">
        <f t="shared" si="14"/>
        <v>3.1768333333333332</v>
      </c>
      <c r="S34" s="93">
        <f t="shared" si="15"/>
        <v>3.1768333333333332</v>
      </c>
      <c r="T34" s="93">
        <f t="shared" si="16"/>
        <v>2.8833333333333044E-2</v>
      </c>
      <c r="V34" s="99">
        <f t="shared" si="17"/>
        <v>0.20958264778333124</v>
      </c>
      <c r="W34" s="99">
        <f t="shared" si="18"/>
        <v>0.36221332000000001</v>
      </c>
      <c r="X34" s="99">
        <f t="shared" si="19"/>
        <v>-0.35887647</v>
      </c>
      <c r="Y34" s="93">
        <f t="shared" si="20"/>
        <v>6</v>
      </c>
      <c r="Z34" s="93">
        <f t="shared" si="21"/>
        <v>-0.05</v>
      </c>
      <c r="AA34" s="93">
        <f t="shared" si="22"/>
        <v>7.8833333333333047E-2</v>
      </c>
      <c r="AB34" s="93"/>
      <c r="AC34" s="94">
        <f t="shared" si="23"/>
        <v>37438</v>
      </c>
      <c r="AD34" s="99">
        <f t="shared" si="24"/>
        <v>-2.0828063299999999</v>
      </c>
      <c r="AE34" s="99">
        <f t="shared" si="25"/>
        <v>-1.4092156899999999</v>
      </c>
      <c r="AF34" s="99">
        <f t="shared" si="26"/>
        <v>-0.71377170000000001</v>
      </c>
      <c r="AG34" s="99">
        <f t="shared" si="27"/>
        <v>-0.35887647</v>
      </c>
      <c r="AH34" s="99">
        <f t="shared" si="28"/>
        <v>0.36221332000000001</v>
      </c>
      <c r="AI34" s="99">
        <f t="shared" si="29"/>
        <v>0.72709911999999999</v>
      </c>
      <c r="AJ34" s="99">
        <f t="shared" si="30"/>
        <v>1.46220083</v>
      </c>
      <c r="AK34" s="99">
        <f t="shared" si="31"/>
        <v>2.1997760300000002</v>
      </c>
      <c r="AL34" s="97" t="e">
        <f t="shared" si="50"/>
        <v>#REF!</v>
      </c>
      <c r="AO34" s="97">
        <f t="shared" si="53"/>
        <v>2.8833333333333044E-2</v>
      </c>
      <c r="AP34" s="99">
        <f t="shared" si="32"/>
        <v>0</v>
      </c>
      <c r="AQ34" s="99">
        <f t="shared" si="33"/>
        <v>0</v>
      </c>
      <c r="AR34" s="99">
        <f t="shared" si="34"/>
        <v>0</v>
      </c>
      <c r="AS34" s="93">
        <f t="shared" si="35"/>
        <v>6</v>
      </c>
      <c r="AT34" s="93">
        <f t="shared" si="36"/>
        <v>-0.05</v>
      </c>
      <c r="AU34" s="93">
        <f t="shared" si="37"/>
        <v>7.8833333333333047E-2</v>
      </c>
      <c r="AV34" s="93"/>
      <c r="AW34" s="94">
        <f t="shared" si="38"/>
        <v>37438</v>
      </c>
      <c r="AX34" s="99">
        <f t="shared" si="39"/>
        <v>0</v>
      </c>
      <c r="AY34" s="99">
        <f t="shared" si="40"/>
        <v>0</v>
      </c>
      <c r="AZ34" s="99">
        <f t="shared" si="41"/>
        <v>0</v>
      </c>
      <c r="BA34" s="99">
        <f t="shared" si="42"/>
        <v>0</v>
      </c>
      <c r="BB34" s="99">
        <f t="shared" si="43"/>
        <v>0</v>
      </c>
      <c r="BC34" s="99">
        <f t="shared" si="44"/>
        <v>0</v>
      </c>
      <c r="BD34" s="99">
        <f t="shared" si="45"/>
        <v>0</v>
      </c>
      <c r="BE34" s="99">
        <f t="shared" si="46"/>
        <v>0</v>
      </c>
      <c r="BF34" s="97" t="e">
        <f t="shared" si="51"/>
        <v>#REF!</v>
      </c>
      <c r="BH34" s="102">
        <f t="shared" si="47"/>
        <v>3205.562351</v>
      </c>
      <c r="BI34" s="102">
        <f t="shared" si="48"/>
        <v>13.613955920602301</v>
      </c>
      <c r="BJ34" s="101">
        <f t="shared" si="49"/>
        <v>7.210897899999999E-2</v>
      </c>
    </row>
    <row r="35" spans="1:62" x14ac:dyDescent="0.25">
      <c r="A35" s="96">
        <v>37469</v>
      </c>
      <c r="B35" s="99">
        <f t="shared" si="8"/>
        <v>5.5022866523499978</v>
      </c>
      <c r="C35" s="101">
        <f t="shared" si="9"/>
        <v>7.3021317000000002E-2</v>
      </c>
      <c r="D35" s="102">
        <f t="shared" si="10"/>
        <v>3349.9596470000001</v>
      </c>
      <c r="E35" s="102">
        <f t="shared" si="11"/>
        <v>14.118760027378499</v>
      </c>
      <c r="G35" s="99">
        <f>DSUM(OPTTRADES,G$9,$A553:$A554)</f>
        <v>0</v>
      </c>
      <c r="H35" s="208">
        <f>DSUM(OPTTRADES,H$9,$A553:$A554)</f>
        <v>0</v>
      </c>
      <c r="I35" s="99">
        <f>DSUM(OPTTRADES,I$9,$A553:$A554)</f>
        <v>0</v>
      </c>
      <c r="J35" s="99">
        <f>DSUM(OPTTRADES,J$9,$A553:$A554)</f>
        <v>0</v>
      </c>
      <c r="K35" s="99"/>
      <c r="L35" s="99">
        <f>'HEDGE QUANTITIES'!B30</f>
        <v>5.2908985599999996</v>
      </c>
      <c r="M35" s="99">
        <f>'BASIS POSITION'!B36</f>
        <v>0</v>
      </c>
      <c r="N35" s="99">
        <f t="shared" si="12"/>
        <v>0.21138809234999789</v>
      </c>
      <c r="O35" s="97">
        <f t="shared" si="13"/>
        <v>3.1430000000000002</v>
      </c>
      <c r="Q35" s="93">
        <f>[2]!'NGc27 LAST'</f>
        <v>0</v>
      </c>
      <c r="R35" s="97">
        <f t="shared" si="14"/>
        <v>3.1718333333333333</v>
      </c>
      <c r="S35" s="93">
        <f t="shared" si="15"/>
        <v>3.1718333333333333</v>
      </c>
      <c r="T35" s="93">
        <f t="shared" si="16"/>
        <v>2.8833333333333044E-2</v>
      </c>
      <c r="V35" s="99">
        <f t="shared" si="17"/>
        <v>0.21138809234999789</v>
      </c>
      <c r="W35" s="99">
        <f t="shared" si="18"/>
        <v>0.36594988000000001</v>
      </c>
      <c r="X35" s="99">
        <f t="shared" si="19"/>
        <v>-0.36426329000000002</v>
      </c>
      <c r="Y35" s="93">
        <f t="shared" si="20"/>
        <v>6</v>
      </c>
      <c r="Z35" s="93">
        <f t="shared" si="21"/>
        <v>-0.05</v>
      </c>
      <c r="AA35" s="93">
        <f t="shared" si="22"/>
        <v>7.8833333333333047E-2</v>
      </c>
      <c r="AB35" s="93"/>
      <c r="AC35" s="94">
        <f t="shared" si="23"/>
        <v>37469</v>
      </c>
      <c r="AD35" s="99">
        <f t="shared" si="24"/>
        <v>-2.1443280699999998</v>
      </c>
      <c r="AE35" s="99">
        <f t="shared" si="25"/>
        <v>-1.4419758499999999</v>
      </c>
      <c r="AF35" s="99">
        <f t="shared" si="26"/>
        <v>-0.72632823999999996</v>
      </c>
      <c r="AG35" s="99">
        <f t="shared" si="27"/>
        <v>-0.36426329000000002</v>
      </c>
      <c r="AH35" s="99">
        <f t="shared" si="28"/>
        <v>0.36594988000000001</v>
      </c>
      <c r="AI35" s="99">
        <f t="shared" si="29"/>
        <v>0.73305556999999999</v>
      </c>
      <c r="AJ35" s="99">
        <f t="shared" si="30"/>
        <v>1.4685736300000001</v>
      </c>
      <c r="AK35" s="99">
        <f t="shared" si="31"/>
        <v>2.2020046999999998</v>
      </c>
      <c r="AL35" s="97" t="e">
        <f t="shared" si="50"/>
        <v>#REF!</v>
      </c>
      <c r="AO35" s="97">
        <f t="shared" si="53"/>
        <v>2.8833333333333044E-2</v>
      </c>
      <c r="AP35" s="99">
        <f t="shared" si="32"/>
        <v>0</v>
      </c>
      <c r="AQ35" s="99">
        <f t="shared" si="33"/>
        <v>0</v>
      </c>
      <c r="AR35" s="99">
        <f t="shared" si="34"/>
        <v>0</v>
      </c>
      <c r="AS35" s="93">
        <f t="shared" si="35"/>
        <v>6</v>
      </c>
      <c r="AT35" s="93">
        <f t="shared" si="36"/>
        <v>-0.05</v>
      </c>
      <c r="AU35" s="93">
        <f t="shared" si="37"/>
        <v>7.8833333333333047E-2</v>
      </c>
      <c r="AV35" s="93"/>
      <c r="AW35" s="94">
        <f t="shared" si="38"/>
        <v>37469</v>
      </c>
      <c r="AX35" s="99">
        <f t="shared" si="39"/>
        <v>0</v>
      </c>
      <c r="AY35" s="99">
        <f t="shared" si="40"/>
        <v>0</v>
      </c>
      <c r="AZ35" s="99">
        <f t="shared" si="41"/>
        <v>0</v>
      </c>
      <c r="BA35" s="99">
        <f t="shared" si="42"/>
        <v>0</v>
      </c>
      <c r="BB35" s="99">
        <f t="shared" si="43"/>
        <v>0</v>
      </c>
      <c r="BC35" s="99">
        <f t="shared" si="44"/>
        <v>0</v>
      </c>
      <c r="BD35" s="99">
        <f t="shared" si="45"/>
        <v>0</v>
      </c>
      <c r="BE35" s="99">
        <f t="shared" si="46"/>
        <v>0</v>
      </c>
      <c r="BF35" s="97" t="e">
        <f t="shared" si="51"/>
        <v>#REF!</v>
      </c>
      <c r="BH35" s="102">
        <f t="shared" si="47"/>
        <v>3349.9596470000001</v>
      </c>
      <c r="BI35" s="102">
        <f t="shared" si="48"/>
        <v>14.118760027378499</v>
      </c>
      <c r="BJ35" s="101">
        <f t="shared" si="49"/>
        <v>7.3021317000000002E-2</v>
      </c>
    </row>
    <row r="36" spans="1:62" x14ac:dyDescent="0.25">
      <c r="A36" s="96">
        <v>37500</v>
      </c>
      <c r="B36" s="99">
        <f t="shared" si="8"/>
        <v>5.0425808652499979</v>
      </c>
      <c r="C36" s="101">
        <f t="shared" si="9"/>
        <v>6.3240555000000004E-2</v>
      </c>
      <c r="D36" s="102">
        <f t="shared" si="10"/>
        <v>2911.3973959999998</v>
      </c>
      <c r="E36" s="102">
        <f t="shared" si="11"/>
        <v>20.416360574948701</v>
      </c>
      <c r="G36" s="99">
        <f>DSUM(OPTTRADES,G$9,$A555:$A556)</f>
        <v>0</v>
      </c>
      <c r="H36" s="208">
        <f>DSUM(OPTTRADES,H$9,$A555:$A556)</f>
        <v>0</v>
      </c>
      <c r="I36" s="99">
        <f>DSUM(OPTTRADES,I$9,$A555:$A556)</f>
        <v>0</v>
      </c>
      <c r="J36" s="99">
        <f>DSUM(OPTTRADES,J$9,$A555:$A556)</f>
        <v>0</v>
      </c>
      <c r="K36" s="99"/>
      <c r="L36" s="99">
        <f>'HEDGE QUANTITIES'!B31</f>
        <v>4.8587856</v>
      </c>
      <c r="M36" s="99">
        <f>'BASIS POSITION'!B37</f>
        <v>0</v>
      </c>
      <c r="N36" s="99">
        <f t="shared" si="12"/>
        <v>0.18379526524999817</v>
      </c>
      <c r="O36" s="97">
        <f t="shared" si="13"/>
        <v>3.133</v>
      </c>
      <c r="Q36" s="93">
        <f>[2]!'NGc28 LAST'</f>
        <v>0</v>
      </c>
      <c r="R36" s="97">
        <f t="shared" si="14"/>
        <v>3.1618333333333331</v>
      </c>
      <c r="S36" s="93">
        <f t="shared" si="15"/>
        <v>3.1618333333333331</v>
      </c>
      <c r="T36" s="93">
        <f t="shared" si="16"/>
        <v>2.8833333333333044E-2</v>
      </c>
      <c r="V36" s="99">
        <f t="shared" si="17"/>
        <v>0.18379526524999817</v>
      </c>
      <c r="W36" s="99">
        <f t="shared" si="18"/>
        <v>0.31765443999999998</v>
      </c>
      <c r="X36" s="99">
        <f t="shared" si="19"/>
        <v>-0.31475111</v>
      </c>
      <c r="Y36" s="93">
        <f t="shared" si="20"/>
        <v>6</v>
      </c>
      <c r="Z36" s="93">
        <f t="shared" si="21"/>
        <v>-0.05</v>
      </c>
      <c r="AA36" s="93">
        <f t="shared" si="22"/>
        <v>7.8833333333333047E-2</v>
      </c>
      <c r="AB36" s="93"/>
      <c r="AC36" s="94">
        <f t="shared" si="23"/>
        <v>37500</v>
      </c>
      <c r="AD36" s="99">
        <f t="shared" si="24"/>
        <v>-1.82826004</v>
      </c>
      <c r="AE36" s="99">
        <f t="shared" si="25"/>
        <v>-1.23645454</v>
      </c>
      <c r="AF36" s="99">
        <f t="shared" si="26"/>
        <v>-0.62607237999999998</v>
      </c>
      <c r="AG36" s="99">
        <f t="shared" si="27"/>
        <v>-0.31475111</v>
      </c>
      <c r="AH36" s="99">
        <f t="shared" si="28"/>
        <v>0.31765443999999998</v>
      </c>
      <c r="AI36" s="99">
        <f t="shared" si="29"/>
        <v>0.63767030999999996</v>
      </c>
      <c r="AJ36" s="99">
        <f t="shared" si="30"/>
        <v>1.2825939</v>
      </c>
      <c r="AK36" s="99">
        <f t="shared" si="31"/>
        <v>1.9301915999999999</v>
      </c>
      <c r="AL36" s="97" t="e">
        <f t="shared" si="50"/>
        <v>#REF!</v>
      </c>
      <c r="AO36" s="97">
        <f t="shared" si="53"/>
        <v>2.8833333333333044E-2</v>
      </c>
      <c r="AP36" s="99">
        <f t="shared" si="32"/>
        <v>0</v>
      </c>
      <c r="AQ36" s="99">
        <f t="shared" si="33"/>
        <v>0</v>
      </c>
      <c r="AR36" s="99">
        <f t="shared" si="34"/>
        <v>0</v>
      </c>
      <c r="AS36" s="93">
        <f t="shared" si="35"/>
        <v>6</v>
      </c>
      <c r="AT36" s="93">
        <f t="shared" si="36"/>
        <v>-0.05</v>
      </c>
      <c r="AU36" s="93">
        <f t="shared" si="37"/>
        <v>7.8833333333333047E-2</v>
      </c>
      <c r="AV36" s="93"/>
      <c r="AW36" s="94">
        <f t="shared" si="38"/>
        <v>37500</v>
      </c>
      <c r="AX36" s="99">
        <f t="shared" si="39"/>
        <v>0</v>
      </c>
      <c r="AY36" s="99">
        <f t="shared" si="40"/>
        <v>0</v>
      </c>
      <c r="AZ36" s="99">
        <f t="shared" si="41"/>
        <v>0</v>
      </c>
      <c r="BA36" s="99">
        <f t="shared" si="42"/>
        <v>0</v>
      </c>
      <c r="BB36" s="99">
        <f t="shared" si="43"/>
        <v>0</v>
      </c>
      <c r="BC36" s="99">
        <f t="shared" si="44"/>
        <v>0</v>
      </c>
      <c r="BD36" s="99">
        <f t="shared" si="45"/>
        <v>0</v>
      </c>
      <c r="BE36" s="99">
        <f t="shared" si="46"/>
        <v>0</v>
      </c>
      <c r="BF36" s="97" t="e">
        <f t="shared" si="51"/>
        <v>#REF!</v>
      </c>
      <c r="BH36" s="102">
        <f t="shared" si="47"/>
        <v>2911.3973959999998</v>
      </c>
      <c r="BI36" s="102">
        <f t="shared" si="48"/>
        <v>20.416360574948701</v>
      </c>
      <c r="BJ36" s="101">
        <f t="shared" si="49"/>
        <v>6.3240555000000004E-2</v>
      </c>
    </row>
    <row r="37" spans="1:62" x14ac:dyDescent="0.25">
      <c r="A37" s="96">
        <v>37530</v>
      </c>
      <c r="B37" s="99">
        <f t="shared" si="8"/>
        <v>6.0254780675833315</v>
      </c>
      <c r="C37" s="101">
        <f t="shared" si="9"/>
        <v>6.2888935000000007E-2</v>
      </c>
      <c r="D37" s="102">
        <f t="shared" si="10"/>
        <v>3094.704933</v>
      </c>
      <c r="E37" s="102">
        <f t="shared" si="11"/>
        <v>21.149327310061601</v>
      </c>
      <c r="G37" s="99">
        <f>DSUM(OPTTRADES,G$9,$A557:$A558)</f>
        <v>0</v>
      </c>
      <c r="H37" s="208">
        <f>DSUM(OPTTRADES,H$9,$A557:$A558)</f>
        <v>0</v>
      </c>
      <c r="I37" s="99">
        <f>DSUM(OPTTRADES,I$9,$A557:$A558)</f>
        <v>0</v>
      </c>
      <c r="J37" s="99">
        <f>DSUM(OPTTRADES,J$9,$A557:$A558)</f>
        <v>0</v>
      </c>
      <c r="K37" s="99"/>
      <c r="L37" s="99">
        <f>'HEDGE QUANTITIES'!B32</f>
        <v>5.8428011399999997</v>
      </c>
      <c r="M37" s="99">
        <f>'BASIS POSITION'!B38</f>
        <v>0</v>
      </c>
      <c r="N37" s="99">
        <f t="shared" si="12"/>
        <v>0.18267692758333148</v>
      </c>
      <c r="O37" s="97">
        <f t="shared" si="13"/>
        <v>3.1510000000000002</v>
      </c>
      <c r="Q37" s="93">
        <f>[2]!'NGc29 LAST'</f>
        <v>0</v>
      </c>
      <c r="R37" s="97">
        <f t="shared" si="14"/>
        <v>3.1798333333333333</v>
      </c>
      <c r="S37" s="93">
        <f t="shared" si="15"/>
        <v>3.1798333333333333</v>
      </c>
      <c r="T37" s="93">
        <f t="shared" si="16"/>
        <v>2.8833333333333044E-2</v>
      </c>
      <c r="V37" s="99">
        <f t="shared" si="17"/>
        <v>0.18267692758333148</v>
      </c>
      <c r="W37" s="99">
        <f t="shared" si="18"/>
        <v>0.31579183999999999</v>
      </c>
      <c r="X37" s="99">
        <f t="shared" si="19"/>
        <v>-0.31309751000000002</v>
      </c>
      <c r="Y37" s="93">
        <f t="shared" si="20"/>
        <v>6</v>
      </c>
      <c r="Z37" s="93">
        <f t="shared" si="21"/>
        <v>-0.05</v>
      </c>
      <c r="AA37" s="93">
        <f t="shared" si="22"/>
        <v>7.8833333333333047E-2</v>
      </c>
      <c r="AB37" s="93"/>
      <c r="AC37" s="94">
        <f t="shared" si="23"/>
        <v>37530</v>
      </c>
      <c r="AD37" s="99">
        <f t="shared" si="24"/>
        <v>-1.82159008</v>
      </c>
      <c r="AE37" s="99">
        <f t="shared" si="25"/>
        <v>-1.2312413</v>
      </c>
      <c r="AF37" s="99">
        <f t="shared" si="26"/>
        <v>-0.62299073000000005</v>
      </c>
      <c r="AG37" s="99">
        <f t="shared" si="27"/>
        <v>-0.31309751000000002</v>
      </c>
      <c r="AH37" s="99">
        <f t="shared" si="28"/>
        <v>0.31579183999999999</v>
      </c>
      <c r="AI37" s="99">
        <f t="shared" si="29"/>
        <v>0.63375592000000003</v>
      </c>
      <c r="AJ37" s="99">
        <f t="shared" si="30"/>
        <v>1.2740994699999999</v>
      </c>
      <c r="AK37" s="99">
        <f t="shared" si="31"/>
        <v>1.9163544299999999</v>
      </c>
      <c r="AL37" s="97" t="e">
        <f t="shared" si="50"/>
        <v>#REF!</v>
      </c>
      <c r="AO37" s="97">
        <f t="shared" si="53"/>
        <v>2.8833333333333044E-2</v>
      </c>
      <c r="AP37" s="99">
        <f t="shared" si="32"/>
        <v>0</v>
      </c>
      <c r="AQ37" s="99">
        <f t="shared" si="33"/>
        <v>0</v>
      </c>
      <c r="AR37" s="99">
        <f t="shared" si="34"/>
        <v>0</v>
      </c>
      <c r="AS37" s="93">
        <f t="shared" si="35"/>
        <v>6</v>
      </c>
      <c r="AT37" s="93">
        <f t="shared" si="36"/>
        <v>-0.05</v>
      </c>
      <c r="AU37" s="93">
        <f t="shared" si="37"/>
        <v>7.8833333333333047E-2</v>
      </c>
      <c r="AV37" s="93"/>
      <c r="AW37" s="94">
        <f t="shared" si="38"/>
        <v>37530</v>
      </c>
      <c r="AX37" s="99">
        <f t="shared" si="39"/>
        <v>0</v>
      </c>
      <c r="AY37" s="99">
        <f t="shared" si="40"/>
        <v>0</v>
      </c>
      <c r="AZ37" s="99">
        <f t="shared" si="41"/>
        <v>0</v>
      </c>
      <c r="BA37" s="99">
        <f t="shared" si="42"/>
        <v>0</v>
      </c>
      <c r="BB37" s="99">
        <f t="shared" si="43"/>
        <v>0</v>
      </c>
      <c r="BC37" s="99">
        <f t="shared" si="44"/>
        <v>0</v>
      </c>
      <c r="BD37" s="99">
        <f t="shared" si="45"/>
        <v>0</v>
      </c>
      <c r="BE37" s="99">
        <f t="shared" si="46"/>
        <v>0</v>
      </c>
      <c r="BF37" s="97" t="e">
        <f t="shared" si="51"/>
        <v>#REF!</v>
      </c>
      <c r="BH37" s="102">
        <f t="shared" si="47"/>
        <v>3094.704933</v>
      </c>
      <c r="BI37" s="102">
        <f t="shared" si="48"/>
        <v>21.149327310061601</v>
      </c>
      <c r="BJ37" s="101">
        <f t="shared" si="49"/>
        <v>6.2888935000000007E-2</v>
      </c>
    </row>
    <row r="38" spans="1:62" x14ac:dyDescent="0.25">
      <c r="A38" s="96">
        <v>37561</v>
      </c>
      <c r="B38" s="99">
        <f t="shared" si="8"/>
        <v>11.683064919116664</v>
      </c>
      <c r="C38" s="101">
        <f t="shared" si="9"/>
        <v>0.10893713900000002</v>
      </c>
      <c r="D38" s="102">
        <f t="shared" si="10"/>
        <v>7208.6714380000003</v>
      </c>
      <c r="E38" s="102">
        <f t="shared" si="11"/>
        <v>-38.504950308008198</v>
      </c>
      <c r="G38" s="99">
        <f>DSUM(OPTTRADES,G$9,$A559:$A560)</f>
        <v>0</v>
      </c>
      <c r="H38" s="208">
        <f>DSUM(OPTTRADES,H$9,$A559:$A560)</f>
        <v>0</v>
      </c>
      <c r="I38" s="99">
        <f>DSUM(OPTTRADES,I$9,$A559:$A560)</f>
        <v>0</v>
      </c>
      <c r="J38" s="99">
        <f>DSUM(OPTTRADES,J$9,$A559:$A560)</f>
        <v>0</v>
      </c>
      <c r="K38" s="99"/>
      <c r="L38" s="99">
        <f>'HEDGE QUANTITIES'!B33</f>
        <v>11.3762746</v>
      </c>
      <c r="M38" s="99">
        <f>'BASIS POSITION'!B39</f>
        <v>0</v>
      </c>
      <c r="N38" s="99">
        <f t="shared" si="12"/>
        <v>0.30679031911666355</v>
      </c>
      <c r="O38" s="97">
        <f t="shared" si="13"/>
        <v>3.2510000000000003</v>
      </c>
      <c r="Q38" s="93">
        <f>[2]!'NGc30 LAST'</f>
        <v>0</v>
      </c>
      <c r="R38" s="97">
        <f t="shared" si="14"/>
        <v>3.2798333333333334</v>
      </c>
      <c r="S38" s="93">
        <f t="shared" si="15"/>
        <v>3.2798333333333334</v>
      </c>
      <c r="T38" s="93">
        <f t="shared" si="16"/>
        <v>2.8833333333333044E-2</v>
      </c>
      <c r="V38" s="99">
        <f t="shared" si="17"/>
        <v>0.30679031911666355</v>
      </c>
      <c r="W38" s="99">
        <f t="shared" si="18"/>
        <v>0.53737393</v>
      </c>
      <c r="X38" s="99">
        <f t="shared" si="19"/>
        <v>-0.55199746000000005</v>
      </c>
      <c r="Y38" s="93">
        <f t="shared" si="20"/>
        <v>6</v>
      </c>
      <c r="Z38" s="93">
        <f t="shared" si="21"/>
        <v>-0.05</v>
      </c>
      <c r="AA38" s="93">
        <f t="shared" si="22"/>
        <v>7.8833333333333047E-2</v>
      </c>
      <c r="AB38" s="93"/>
      <c r="AC38" s="94">
        <f t="shared" si="23"/>
        <v>37561</v>
      </c>
      <c r="AD38" s="99">
        <f t="shared" si="24"/>
        <v>-3.5478547100000002</v>
      </c>
      <c r="AE38" s="99">
        <f t="shared" si="25"/>
        <v>-2.3002872600000002</v>
      </c>
      <c r="AF38" s="99">
        <f t="shared" si="26"/>
        <v>-1.1190594</v>
      </c>
      <c r="AG38" s="99">
        <f t="shared" si="27"/>
        <v>-0.55199746000000005</v>
      </c>
      <c r="AH38" s="99">
        <f t="shared" si="28"/>
        <v>0.53737393</v>
      </c>
      <c r="AI38" s="99">
        <f t="shared" si="29"/>
        <v>1.06052481</v>
      </c>
      <c r="AJ38" s="99">
        <f t="shared" si="30"/>
        <v>2.0648918900000002</v>
      </c>
      <c r="AK38" s="99">
        <f t="shared" si="31"/>
        <v>3.0155509899999999</v>
      </c>
      <c r="AL38" s="97" t="e">
        <f t="shared" si="50"/>
        <v>#REF!</v>
      </c>
      <c r="AO38" s="97">
        <f t="shared" si="53"/>
        <v>2.8833333333333044E-2</v>
      </c>
      <c r="AP38" s="99">
        <f t="shared" si="32"/>
        <v>0</v>
      </c>
      <c r="AQ38" s="99">
        <f t="shared" si="33"/>
        <v>0</v>
      </c>
      <c r="AR38" s="99">
        <f t="shared" si="34"/>
        <v>0</v>
      </c>
      <c r="AS38" s="93">
        <f t="shared" si="35"/>
        <v>6</v>
      </c>
      <c r="AT38" s="93">
        <f t="shared" si="36"/>
        <v>-0.05</v>
      </c>
      <c r="AU38" s="93">
        <f t="shared" si="37"/>
        <v>7.8833333333333047E-2</v>
      </c>
      <c r="AV38" s="93"/>
      <c r="AW38" s="94">
        <f t="shared" si="38"/>
        <v>37561</v>
      </c>
      <c r="AX38" s="99">
        <f t="shared" si="39"/>
        <v>0</v>
      </c>
      <c r="AY38" s="99">
        <f t="shared" si="40"/>
        <v>0</v>
      </c>
      <c r="AZ38" s="99">
        <f t="shared" si="41"/>
        <v>0</v>
      </c>
      <c r="BA38" s="99">
        <f t="shared" si="42"/>
        <v>0</v>
      </c>
      <c r="BB38" s="99">
        <f t="shared" si="43"/>
        <v>0</v>
      </c>
      <c r="BC38" s="99">
        <f t="shared" si="44"/>
        <v>0</v>
      </c>
      <c r="BD38" s="99">
        <f t="shared" si="45"/>
        <v>0</v>
      </c>
      <c r="BE38" s="99">
        <f t="shared" si="46"/>
        <v>0</v>
      </c>
      <c r="BF38" s="97" t="e">
        <f t="shared" si="51"/>
        <v>#REF!</v>
      </c>
      <c r="BH38" s="102">
        <f t="shared" si="47"/>
        <v>7208.6714380000003</v>
      </c>
      <c r="BI38" s="102">
        <f t="shared" si="48"/>
        <v>-38.504950308008198</v>
      </c>
      <c r="BJ38" s="101">
        <f t="shared" si="49"/>
        <v>0.10893713900000002</v>
      </c>
    </row>
    <row r="39" spans="1:62" x14ac:dyDescent="0.25">
      <c r="A39" s="96">
        <v>37591</v>
      </c>
      <c r="B39" s="99">
        <f t="shared" si="8"/>
        <v>-21.435563817666658</v>
      </c>
      <c r="C39" s="101">
        <f t="shared" si="9"/>
        <v>-0.30717422</v>
      </c>
      <c r="D39" s="102">
        <f t="shared" si="10"/>
        <v>-23818.751992000001</v>
      </c>
      <c r="E39" s="102">
        <f t="shared" si="11"/>
        <v>240.76837973990399</v>
      </c>
      <c r="G39" s="99">
        <f>DSUM(OPTTRADES,G$9,$A561:$A562)</f>
        <v>0</v>
      </c>
      <c r="H39" s="208">
        <f>DSUM(OPTTRADES,H$9,$A561:$A562)</f>
        <v>0</v>
      </c>
      <c r="I39" s="99">
        <f>DSUM(OPTTRADES,I$9,$A561:$A562)</f>
        <v>0</v>
      </c>
      <c r="J39" s="99">
        <f>DSUM(OPTTRADES,J$9,$A561:$A562)</f>
        <v>0</v>
      </c>
      <c r="K39" s="99"/>
      <c r="L39" s="99">
        <f>'HEDGE QUANTITIES'!B34</f>
        <v>-20.575214890000002</v>
      </c>
      <c r="M39" s="99">
        <f>'BASIS POSITION'!B40</f>
        <v>0</v>
      </c>
      <c r="N39" s="99">
        <f t="shared" si="12"/>
        <v>-0.86034892766665805</v>
      </c>
      <c r="O39" s="97">
        <f t="shared" si="13"/>
        <v>3.3510000000000004</v>
      </c>
      <c r="Q39" s="93">
        <f>[2]!'NGc31 LAST'</f>
        <v>3.27</v>
      </c>
      <c r="R39" s="97">
        <f t="shared" si="14"/>
        <v>3.3798333333333335</v>
      </c>
      <c r="S39" s="93">
        <f t="shared" si="15"/>
        <v>3.3798333333333335</v>
      </c>
      <c r="T39" s="93">
        <f t="shared" si="16"/>
        <v>2.8833333333333044E-2</v>
      </c>
      <c r="V39" s="99">
        <f t="shared" si="17"/>
        <v>-0.86034892766665805</v>
      </c>
      <c r="W39" s="99">
        <f t="shared" si="18"/>
        <v>-1.5105343600000001</v>
      </c>
      <c r="X39" s="99">
        <f t="shared" si="19"/>
        <v>1.56120784</v>
      </c>
      <c r="Y39" s="93">
        <f t="shared" si="20"/>
        <v>6</v>
      </c>
      <c r="Z39" s="93">
        <f t="shared" si="21"/>
        <v>-0.05</v>
      </c>
      <c r="AA39" s="93">
        <f t="shared" si="22"/>
        <v>7.8833333333333047E-2</v>
      </c>
      <c r="AB39" s="93"/>
      <c r="AC39" s="94">
        <f t="shared" si="23"/>
        <v>37591</v>
      </c>
      <c r="AD39" s="99">
        <f t="shared" si="24"/>
        <v>10.1302816</v>
      </c>
      <c r="AE39" s="99">
        <f t="shared" si="25"/>
        <v>6.5511839299999997</v>
      </c>
      <c r="AF39" s="99">
        <f t="shared" si="26"/>
        <v>3.1734974500000002</v>
      </c>
      <c r="AG39" s="99">
        <f t="shared" si="27"/>
        <v>1.56120784</v>
      </c>
      <c r="AH39" s="99">
        <f t="shared" si="28"/>
        <v>-1.5105343600000001</v>
      </c>
      <c r="AI39" s="99">
        <f t="shared" si="29"/>
        <v>-2.9707347099999999</v>
      </c>
      <c r="AJ39" s="99">
        <f t="shared" si="30"/>
        <v>-5.7421775899999998</v>
      </c>
      <c r="AK39" s="99">
        <f t="shared" si="31"/>
        <v>-8.3196807600000007</v>
      </c>
      <c r="AL39" s="97" t="e">
        <f t="shared" si="50"/>
        <v>#REF!</v>
      </c>
      <c r="AO39" s="97">
        <f t="shared" si="53"/>
        <v>2.8833333333333044E-2</v>
      </c>
      <c r="AP39" s="99">
        <f t="shared" si="32"/>
        <v>0</v>
      </c>
      <c r="AQ39" s="99">
        <f t="shared" si="33"/>
        <v>0</v>
      </c>
      <c r="AR39" s="99">
        <f t="shared" si="34"/>
        <v>0</v>
      </c>
      <c r="AS39" s="93">
        <f t="shared" si="35"/>
        <v>6</v>
      </c>
      <c r="AT39" s="93">
        <f t="shared" si="36"/>
        <v>-0.05</v>
      </c>
      <c r="AU39" s="93">
        <f t="shared" si="37"/>
        <v>7.8833333333333047E-2</v>
      </c>
      <c r="AV39" s="93"/>
      <c r="AW39" s="94">
        <f t="shared" si="38"/>
        <v>37591</v>
      </c>
      <c r="AX39" s="99">
        <f t="shared" si="39"/>
        <v>0</v>
      </c>
      <c r="AY39" s="99">
        <f t="shared" si="40"/>
        <v>0</v>
      </c>
      <c r="AZ39" s="99">
        <f t="shared" si="41"/>
        <v>0</v>
      </c>
      <c r="BA39" s="99">
        <f t="shared" si="42"/>
        <v>0</v>
      </c>
      <c r="BB39" s="99">
        <f t="shared" si="43"/>
        <v>0</v>
      </c>
      <c r="BC39" s="99">
        <f t="shared" si="44"/>
        <v>0</v>
      </c>
      <c r="BD39" s="99">
        <f t="shared" si="45"/>
        <v>0</v>
      </c>
      <c r="BE39" s="99">
        <f t="shared" si="46"/>
        <v>0</v>
      </c>
      <c r="BF39" s="97" t="e">
        <f t="shared" si="51"/>
        <v>#REF!</v>
      </c>
      <c r="BH39" s="102">
        <f t="shared" si="47"/>
        <v>-23818.751992000001</v>
      </c>
      <c r="BI39" s="102">
        <f t="shared" si="48"/>
        <v>240.76837973990399</v>
      </c>
      <c r="BJ39" s="101">
        <f t="shared" si="49"/>
        <v>-0.30717422</v>
      </c>
    </row>
    <row r="40" spans="1:62" x14ac:dyDescent="0.25">
      <c r="A40" s="96">
        <v>37622</v>
      </c>
      <c r="B40" s="99">
        <f t="shared" si="8"/>
        <v>-0.91547772408333317</v>
      </c>
      <c r="C40" s="101">
        <f t="shared" si="9"/>
        <v>-6.0557779999999995E-3</v>
      </c>
      <c r="D40" s="102">
        <f t="shared" si="10"/>
        <v>-936.58191999999997</v>
      </c>
      <c r="E40" s="102">
        <f t="shared" si="11"/>
        <v>13.391096509240301</v>
      </c>
      <c r="G40" s="99">
        <f>DSUM(OPTTRADES,G$9,$A563:$A564)</f>
        <v>0</v>
      </c>
      <c r="H40" s="208">
        <f>DSUM(OPTTRADES,H$9,$A563:$A564)</f>
        <v>0</v>
      </c>
      <c r="I40" s="99">
        <f>DSUM(OPTTRADES,I$9,$A563:$A564)</f>
        <v>0</v>
      </c>
      <c r="J40" s="99">
        <f>DSUM(OPTTRADES,J$9,$A563:$A564)</f>
        <v>0</v>
      </c>
      <c r="K40" s="99"/>
      <c r="L40" s="99">
        <f>'HEDGE QUANTITIES'!B35</f>
        <v>-0.68776974999999996</v>
      </c>
      <c r="M40" s="99">
        <f>'BASIS POSITION'!B41</f>
        <v>0</v>
      </c>
      <c r="N40" s="99">
        <f t="shared" si="12"/>
        <v>-0.22770797408333318</v>
      </c>
      <c r="O40" s="97">
        <f t="shared" si="13"/>
        <v>3.3660000000000001</v>
      </c>
      <c r="Q40" s="93">
        <f>[2]!'NGc32 LAST'</f>
        <v>0</v>
      </c>
      <c r="R40" s="97">
        <f t="shared" si="14"/>
        <v>3.6071666666666666</v>
      </c>
      <c r="S40" s="93">
        <f t="shared" si="15"/>
        <v>3.6071666666666666</v>
      </c>
      <c r="T40" s="93">
        <f t="shared" si="16"/>
        <v>0.24116666666666653</v>
      </c>
      <c r="V40" s="99">
        <f t="shared" si="17"/>
        <v>-0.22770797408333318</v>
      </c>
      <c r="W40" s="99">
        <f t="shared" si="18"/>
        <v>-0.29970959000000003</v>
      </c>
      <c r="X40" s="99">
        <f t="shared" si="19"/>
        <v>-0.17732724</v>
      </c>
      <c r="Y40" s="93">
        <f t="shared" si="20"/>
        <v>9</v>
      </c>
      <c r="Z40" s="93">
        <f t="shared" si="21"/>
        <v>0.2</v>
      </c>
      <c r="AA40" s="93">
        <f t="shared" si="22"/>
        <v>4.1166666666666518E-2</v>
      </c>
      <c r="AB40" s="93"/>
      <c r="AC40" s="94">
        <f t="shared" si="23"/>
        <v>37622</v>
      </c>
      <c r="AD40" s="99">
        <f t="shared" si="24"/>
        <v>6.6479199999999999E-3</v>
      </c>
      <c r="AE40" s="99">
        <f t="shared" si="25"/>
        <v>4.8692449999999998E-2</v>
      </c>
      <c r="AF40" s="99">
        <f t="shared" si="26"/>
        <v>4.3790950000000002E-2</v>
      </c>
      <c r="AG40" s="99">
        <f t="shared" si="27"/>
        <v>2.6296839999999998E-2</v>
      </c>
      <c r="AH40" s="99">
        <f t="shared" si="28"/>
        <v>-3.4260939999999997E-2</v>
      </c>
      <c r="AI40" s="99">
        <f t="shared" si="29"/>
        <v>-7.5707739999999996E-2</v>
      </c>
      <c r="AJ40" s="99">
        <f t="shared" si="30"/>
        <v>-0.17732724</v>
      </c>
      <c r="AK40" s="99">
        <f t="shared" si="31"/>
        <v>-0.29970959000000003</v>
      </c>
      <c r="AL40" s="97" t="e">
        <f t="shared" si="50"/>
        <v>#REF!</v>
      </c>
      <c r="AO40" s="97">
        <f t="shared" si="53"/>
        <v>0.24116666666666653</v>
      </c>
      <c r="AP40" s="99">
        <f t="shared" si="32"/>
        <v>0</v>
      </c>
      <c r="AQ40" s="99">
        <f t="shared" si="33"/>
        <v>0</v>
      </c>
      <c r="AR40" s="99">
        <f t="shared" si="34"/>
        <v>0</v>
      </c>
      <c r="AS40" s="93">
        <f t="shared" si="35"/>
        <v>9</v>
      </c>
      <c r="AT40" s="93">
        <f t="shared" si="36"/>
        <v>0.2</v>
      </c>
      <c r="AU40" s="93">
        <f t="shared" si="37"/>
        <v>4.1166666666666518E-2</v>
      </c>
      <c r="AV40" s="93"/>
      <c r="AW40" s="94">
        <f t="shared" si="38"/>
        <v>37622</v>
      </c>
      <c r="AX40" s="99">
        <f t="shared" si="39"/>
        <v>0</v>
      </c>
      <c r="AY40" s="99">
        <f t="shared" si="40"/>
        <v>0</v>
      </c>
      <c r="AZ40" s="99">
        <f t="shared" si="41"/>
        <v>0</v>
      </c>
      <c r="BA40" s="99">
        <f t="shared" si="42"/>
        <v>0</v>
      </c>
      <c r="BB40" s="99">
        <f t="shared" si="43"/>
        <v>0</v>
      </c>
      <c r="BC40" s="99">
        <f t="shared" si="44"/>
        <v>0</v>
      </c>
      <c r="BD40" s="99">
        <f t="shared" si="45"/>
        <v>0</v>
      </c>
      <c r="BE40" s="99">
        <f t="shared" si="46"/>
        <v>0</v>
      </c>
      <c r="BF40" s="97" t="e">
        <f t="shared" si="51"/>
        <v>#REF!</v>
      </c>
      <c r="BH40" s="102">
        <f t="shared" si="47"/>
        <v>-936.58191999999997</v>
      </c>
      <c r="BI40" s="102">
        <f t="shared" si="48"/>
        <v>13.391096509240301</v>
      </c>
      <c r="BJ40" s="101">
        <f t="shared" si="49"/>
        <v>-6.0557779999999995E-3</v>
      </c>
    </row>
    <row r="41" spans="1:62" x14ac:dyDescent="0.25">
      <c r="A41" s="96">
        <v>37653</v>
      </c>
      <c r="B41" s="99">
        <f t="shared" si="8"/>
        <v>-2.2535009309499996</v>
      </c>
      <c r="C41" s="101">
        <f t="shared" ref="C41:C68" si="54">H41+BJ41</f>
        <v>-3.2936639999999995E-3</v>
      </c>
      <c r="D41" s="102">
        <f t="shared" ref="D41:D68" si="55">I41+BH41</f>
        <v>-646.78204300000004</v>
      </c>
      <c r="E41" s="102">
        <f t="shared" ref="E41:E68" si="56">J41+BI41</f>
        <v>7.4406368240930902</v>
      </c>
      <c r="G41" s="99">
        <f>DSUM(OPTTRADES,G$9,$A565:$A566)</f>
        <v>0</v>
      </c>
      <c r="H41" s="208">
        <f>DSUM(OPTTRADES,H$9,$A565:$A566)</f>
        <v>0</v>
      </c>
      <c r="I41" s="99">
        <f>DSUM(OPTTRADES,I$9,$A565:$A566)</f>
        <v>0</v>
      </c>
      <c r="J41" s="99">
        <f>DSUM(OPTTRADES,J$9,$A565:$A566)</f>
        <v>0</v>
      </c>
      <c r="K41" s="99"/>
      <c r="L41" s="99">
        <f>'HEDGE QUANTITIES'!B36</f>
        <v>-2.0816165299999998</v>
      </c>
      <c r="M41" s="99">
        <f>'BASIS POSITION'!B42</f>
        <v>0</v>
      </c>
      <c r="N41" s="99">
        <f t="shared" si="12"/>
        <v>-0.17188440094999985</v>
      </c>
      <c r="O41" s="97">
        <f t="shared" si="13"/>
        <v>3.2360000000000002</v>
      </c>
      <c r="Q41" s="93">
        <f>[2]!'NGc33 LAST'</f>
        <v>0</v>
      </c>
      <c r="R41" s="97">
        <f t="shared" si="14"/>
        <v>3.4771666666666667</v>
      </c>
      <c r="S41" s="93">
        <f t="shared" si="15"/>
        <v>3.4771666666666667</v>
      </c>
      <c r="T41" s="93">
        <f t="shared" si="16"/>
        <v>0.24116666666666653</v>
      </c>
      <c r="V41" s="99">
        <f t="shared" si="17"/>
        <v>-0.17188440094999985</v>
      </c>
      <c r="W41" s="99">
        <f t="shared" si="18"/>
        <v>-0.23252057000000001</v>
      </c>
      <c r="X41" s="99">
        <f t="shared" si="19"/>
        <v>-0.12945625999999999</v>
      </c>
      <c r="Y41" s="93">
        <f t="shared" si="20"/>
        <v>9</v>
      </c>
      <c r="Z41" s="93">
        <f t="shared" si="21"/>
        <v>0.2</v>
      </c>
      <c r="AA41" s="93">
        <f t="shared" si="22"/>
        <v>4.1166666666666518E-2</v>
      </c>
      <c r="AB41" s="93"/>
      <c r="AC41" s="94">
        <f t="shared" si="23"/>
        <v>37653</v>
      </c>
      <c r="AD41" s="99">
        <f t="shared" si="24"/>
        <v>-9.7997070000000006E-2</v>
      </c>
      <c r="AE41" s="99">
        <f t="shared" si="25"/>
        <v>-1.5663750000000001E-2</v>
      </c>
      <c r="AF41" s="99">
        <f t="shared" si="26"/>
        <v>1.403444E-2</v>
      </c>
      <c r="AG41" s="99">
        <f t="shared" si="27"/>
        <v>1.197499E-2</v>
      </c>
      <c r="AH41" s="99">
        <f t="shared" si="28"/>
        <v>-2.0961649999999998E-2</v>
      </c>
      <c r="AI41" s="99">
        <f t="shared" si="29"/>
        <v>-5.0047899999999999E-2</v>
      </c>
      <c r="AJ41" s="99">
        <f t="shared" si="30"/>
        <v>-0.12945625999999999</v>
      </c>
      <c r="AK41" s="99">
        <f t="shared" si="31"/>
        <v>-0.23252057000000001</v>
      </c>
      <c r="AL41" s="97" t="e">
        <f t="shared" si="50"/>
        <v>#REF!</v>
      </c>
      <c r="AO41" s="97">
        <f t="shared" si="53"/>
        <v>0.24116666666666653</v>
      </c>
      <c r="AP41" s="99">
        <f t="shared" si="32"/>
        <v>0</v>
      </c>
      <c r="AQ41" s="99">
        <f t="shared" si="33"/>
        <v>0</v>
      </c>
      <c r="AR41" s="99">
        <f t="shared" si="34"/>
        <v>0</v>
      </c>
      <c r="AS41" s="93">
        <f t="shared" si="35"/>
        <v>9</v>
      </c>
      <c r="AT41" s="93">
        <f t="shared" si="36"/>
        <v>0.2</v>
      </c>
      <c r="AU41" s="93">
        <f t="shared" si="37"/>
        <v>4.1166666666666518E-2</v>
      </c>
      <c r="AV41" s="93"/>
      <c r="AW41" s="94">
        <f t="shared" si="38"/>
        <v>37653</v>
      </c>
      <c r="AX41" s="99">
        <f t="shared" si="39"/>
        <v>0</v>
      </c>
      <c r="AY41" s="99">
        <f t="shared" si="40"/>
        <v>0</v>
      </c>
      <c r="AZ41" s="99">
        <f t="shared" si="41"/>
        <v>0</v>
      </c>
      <c r="BA41" s="99">
        <f t="shared" si="42"/>
        <v>0</v>
      </c>
      <c r="BB41" s="99">
        <f t="shared" si="43"/>
        <v>0</v>
      </c>
      <c r="BC41" s="99">
        <f t="shared" si="44"/>
        <v>0</v>
      </c>
      <c r="BD41" s="99">
        <f t="shared" si="45"/>
        <v>0</v>
      </c>
      <c r="BE41" s="99">
        <f t="shared" si="46"/>
        <v>0</v>
      </c>
      <c r="BF41" s="97" t="e">
        <f t="shared" si="51"/>
        <v>#REF!</v>
      </c>
      <c r="BH41" s="102">
        <f t="shared" si="47"/>
        <v>-646.78204300000004</v>
      </c>
      <c r="BI41" s="102">
        <f t="shared" si="48"/>
        <v>7.4406368240930902</v>
      </c>
      <c r="BJ41" s="101">
        <f t="shared" si="49"/>
        <v>-3.2936639999999995E-3</v>
      </c>
    </row>
    <row r="42" spans="1:62" x14ac:dyDescent="0.25">
      <c r="A42" s="96">
        <v>37681</v>
      </c>
      <c r="B42" s="99">
        <f t="shared" si="8"/>
        <v>-41.150037811749996</v>
      </c>
      <c r="C42" s="101">
        <f t="shared" si="54"/>
        <v>-0.41515823299999999</v>
      </c>
      <c r="D42" s="102">
        <f t="shared" si="55"/>
        <v>-29335.307947000001</v>
      </c>
      <c r="E42" s="102">
        <f t="shared" si="56"/>
        <v>212.39406844627001</v>
      </c>
      <c r="G42" s="99">
        <f>DSUM(OPTTRADES,G$9,$A567:$A568)</f>
        <v>0</v>
      </c>
      <c r="H42" s="208">
        <f>DSUM(OPTTRADES,H$9,$A567:$A568)</f>
        <v>0</v>
      </c>
      <c r="I42" s="99">
        <f>DSUM(OPTTRADES,I$9,$A567:$A568)</f>
        <v>0</v>
      </c>
      <c r="J42" s="99">
        <f>DSUM(OPTTRADES,J$9,$A567:$A568)</f>
        <v>0</v>
      </c>
      <c r="K42" s="99"/>
      <c r="L42" s="99">
        <f>'HEDGE QUANTITIES'!B37</f>
        <v>-31.866207549999999</v>
      </c>
      <c r="M42" s="99">
        <f>'BASIS POSITION'!B43</f>
        <v>0</v>
      </c>
      <c r="N42" s="99">
        <f t="shared" si="12"/>
        <v>-9.2838302617499959</v>
      </c>
      <c r="O42" s="97">
        <f t="shared" si="13"/>
        <v>3.093</v>
      </c>
      <c r="Q42" s="93">
        <f>[2]!'NGc34 LAST'</f>
        <v>0</v>
      </c>
      <c r="R42" s="97">
        <f t="shared" si="14"/>
        <v>3.3341666666666665</v>
      </c>
      <c r="S42" s="93">
        <f t="shared" si="15"/>
        <v>3.3341666666666665</v>
      </c>
      <c r="T42" s="93">
        <f t="shared" si="16"/>
        <v>0.24116666666666653</v>
      </c>
      <c r="V42" s="99">
        <f t="shared" si="17"/>
        <v>-9.2838302617499959</v>
      </c>
      <c r="W42" s="99">
        <f t="shared" si="18"/>
        <v>-11.373247940000001</v>
      </c>
      <c r="X42" s="99">
        <f t="shared" si="19"/>
        <v>-7.8218297899999998</v>
      </c>
      <c r="Y42" s="93">
        <f t="shared" si="20"/>
        <v>9</v>
      </c>
      <c r="Z42" s="93">
        <f t="shared" si="21"/>
        <v>0.2</v>
      </c>
      <c r="AA42" s="93">
        <f t="shared" si="22"/>
        <v>4.1166666666666518E-2</v>
      </c>
      <c r="AB42" s="93"/>
      <c r="AC42" s="94">
        <f t="shared" si="23"/>
        <v>37681</v>
      </c>
      <c r="AD42" s="99">
        <f t="shared" si="24"/>
        <v>13.500088720000001</v>
      </c>
      <c r="AE42" s="99">
        <f t="shared" si="25"/>
        <v>8.7748395299999995</v>
      </c>
      <c r="AF42" s="99">
        <f t="shared" si="26"/>
        <v>4.2708088200000001</v>
      </c>
      <c r="AG42" s="99">
        <f t="shared" si="27"/>
        <v>2.1057495899999998</v>
      </c>
      <c r="AH42" s="99">
        <f t="shared" si="28"/>
        <v>-2.0458327399999998</v>
      </c>
      <c r="AI42" s="99">
        <f t="shared" si="29"/>
        <v>-4.0314239199999999</v>
      </c>
      <c r="AJ42" s="99">
        <f t="shared" si="30"/>
        <v>-7.8218297899999998</v>
      </c>
      <c r="AK42" s="99">
        <f t="shared" si="31"/>
        <v>-11.373247940000001</v>
      </c>
      <c r="AL42" s="97" t="e">
        <f t="shared" si="50"/>
        <v>#REF!</v>
      </c>
      <c r="AO42" s="97">
        <f t="shared" si="53"/>
        <v>0.24116666666666653</v>
      </c>
      <c r="AP42" s="99">
        <f t="shared" si="32"/>
        <v>0</v>
      </c>
      <c r="AQ42" s="99">
        <f t="shared" si="33"/>
        <v>0</v>
      </c>
      <c r="AR42" s="99">
        <f t="shared" si="34"/>
        <v>0</v>
      </c>
      <c r="AS42" s="93">
        <f t="shared" si="35"/>
        <v>9</v>
      </c>
      <c r="AT42" s="93">
        <f t="shared" si="36"/>
        <v>0.2</v>
      </c>
      <c r="AU42" s="93">
        <f t="shared" si="37"/>
        <v>4.1166666666666518E-2</v>
      </c>
      <c r="AV42" s="93"/>
      <c r="AW42" s="94">
        <f t="shared" si="38"/>
        <v>37681</v>
      </c>
      <c r="AX42" s="99">
        <f t="shared" si="39"/>
        <v>0</v>
      </c>
      <c r="AY42" s="99">
        <f t="shared" si="40"/>
        <v>0</v>
      </c>
      <c r="AZ42" s="99">
        <f t="shared" si="41"/>
        <v>0</v>
      </c>
      <c r="BA42" s="99">
        <f t="shared" si="42"/>
        <v>0</v>
      </c>
      <c r="BB42" s="99">
        <f t="shared" si="43"/>
        <v>0</v>
      </c>
      <c r="BC42" s="99">
        <f t="shared" si="44"/>
        <v>0</v>
      </c>
      <c r="BD42" s="99">
        <f t="shared" si="45"/>
        <v>0</v>
      </c>
      <c r="BE42" s="99">
        <f t="shared" si="46"/>
        <v>0</v>
      </c>
      <c r="BF42" s="97" t="e">
        <f t="shared" si="51"/>
        <v>#REF!</v>
      </c>
      <c r="BH42" s="102">
        <f t="shared" si="47"/>
        <v>-29335.307947000001</v>
      </c>
      <c r="BI42" s="102">
        <f t="shared" si="48"/>
        <v>212.39406844627001</v>
      </c>
      <c r="BJ42" s="101">
        <f t="shared" si="49"/>
        <v>-0.41515823299999999</v>
      </c>
    </row>
    <row r="43" spans="1:62" x14ac:dyDescent="0.25">
      <c r="A43" s="96">
        <v>37712</v>
      </c>
      <c r="B43" s="99">
        <f t="shared" si="8"/>
        <v>-0.49261395369999994</v>
      </c>
      <c r="C43" s="101">
        <f t="shared" si="54"/>
        <v>8.9495830000000005E-3</v>
      </c>
      <c r="D43" s="102">
        <f t="shared" si="55"/>
        <v>136.73378099999999</v>
      </c>
      <c r="E43" s="102">
        <f t="shared" si="56"/>
        <v>-4.8602740588637898</v>
      </c>
      <c r="G43" s="99">
        <f>DSUM(OPTTRADES,G$9,$A569:$A570)</f>
        <v>0</v>
      </c>
      <c r="H43" s="208">
        <f>DSUM(OPTTRADES,H$9,$A569:$A570)</f>
        <v>0</v>
      </c>
      <c r="I43" s="99">
        <f>DSUM(OPTTRADES,I$9,$A569:$A570)</f>
        <v>0</v>
      </c>
      <c r="J43" s="99">
        <f>DSUM(OPTTRADES,J$9,$A569:$A570)</f>
        <v>0</v>
      </c>
      <c r="K43" s="99"/>
      <c r="L43" s="99">
        <f>'HEDGE QUANTITIES'!B38</f>
        <v>-0.54440485999999999</v>
      </c>
      <c r="M43" s="99">
        <f>'BASIS POSITION'!B44</f>
        <v>0</v>
      </c>
      <c r="N43" s="99">
        <f t="shared" si="12"/>
        <v>5.1790906300000043E-2</v>
      </c>
      <c r="O43" s="97">
        <f t="shared" si="13"/>
        <v>2.948</v>
      </c>
      <c r="Q43" s="93">
        <f>[2]!'NGc35 LAST'</f>
        <v>0</v>
      </c>
      <c r="R43" s="97">
        <f t="shared" si="14"/>
        <v>3.1891666666666665</v>
      </c>
      <c r="S43" s="93">
        <f t="shared" si="15"/>
        <v>3.1891666666666665</v>
      </c>
      <c r="T43" s="93">
        <f t="shared" si="16"/>
        <v>0.24116666666666653</v>
      </c>
      <c r="V43" s="99">
        <f t="shared" si="17"/>
        <v>5.1790906300000043E-2</v>
      </c>
      <c r="W43" s="99">
        <f t="shared" si="18"/>
        <v>3.1960389999999998E-2</v>
      </c>
      <c r="X43" s="99">
        <f t="shared" si="19"/>
        <v>6.5666649999999993E-2</v>
      </c>
      <c r="Y43" s="93">
        <f t="shared" si="20"/>
        <v>9</v>
      </c>
      <c r="Z43" s="93">
        <f t="shared" si="21"/>
        <v>0.2</v>
      </c>
      <c r="AA43" s="93">
        <f t="shared" si="22"/>
        <v>4.1166666666666518E-2</v>
      </c>
      <c r="AB43" s="93"/>
      <c r="AC43" s="94">
        <f t="shared" si="23"/>
        <v>37712</v>
      </c>
      <c r="AD43" s="99">
        <f t="shared" si="24"/>
        <v>-0.63279505999999996</v>
      </c>
      <c r="AE43" s="99">
        <f t="shared" si="25"/>
        <v>-0.32855644000000001</v>
      </c>
      <c r="AF43" s="99">
        <f t="shared" si="26"/>
        <v>-0.12382284</v>
      </c>
      <c r="AG43" s="99">
        <f t="shared" si="27"/>
        <v>-5.2853120000000003E-2</v>
      </c>
      <c r="AH43" s="99">
        <f t="shared" si="28"/>
        <v>3.6642710000000002E-2</v>
      </c>
      <c r="AI43" s="99">
        <f t="shared" si="29"/>
        <v>5.8827490000000003E-2</v>
      </c>
      <c r="AJ43" s="99">
        <f t="shared" si="30"/>
        <v>6.5666649999999993E-2</v>
      </c>
      <c r="AK43" s="99">
        <f t="shared" si="31"/>
        <v>3.1960389999999998E-2</v>
      </c>
      <c r="AL43" s="97" t="e">
        <f t="shared" si="50"/>
        <v>#REF!</v>
      </c>
      <c r="AO43" s="97">
        <f t="shared" si="53"/>
        <v>0.24116666666666653</v>
      </c>
      <c r="AP43" s="99">
        <f t="shared" si="32"/>
        <v>0</v>
      </c>
      <c r="AQ43" s="99">
        <f t="shared" si="33"/>
        <v>0</v>
      </c>
      <c r="AR43" s="99">
        <f t="shared" si="34"/>
        <v>0</v>
      </c>
      <c r="AS43" s="93">
        <f t="shared" si="35"/>
        <v>9</v>
      </c>
      <c r="AT43" s="93">
        <f t="shared" si="36"/>
        <v>0.2</v>
      </c>
      <c r="AU43" s="93">
        <f t="shared" si="37"/>
        <v>4.1166666666666518E-2</v>
      </c>
      <c r="AV43" s="93"/>
      <c r="AW43" s="94">
        <f t="shared" si="38"/>
        <v>37712</v>
      </c>
      <c r="AX43" s="99">
        <f t="shared" si="39"/>
        <v>0</v>
      </c>
      <c r="AY43" s="99">
        <f t="shared" si="40"/>
        <v>0</v>
      </c>
      <c r="AZ43" s="99">
        <f t="shared" si="41"/>
        <v>0</v>
      </c>
      <c r="BA43" s="99">
        <f t="shared" si="42"/>
        <v>0</v>
      </c>
      <c r="BB43" s="99">
        <f t="shared" si="43"/>
        <v>0</v>
      </c>
      <c r="BC43" s="99">
        <f t="shared" si="44"/>
        <v>0</v>
      </c>
      <c r="BD43" s="99">
        <f t="shared" si="45"/>
        <v>0</v>
      </c>
      <c r="BE43" s="99">
        <f t="shared" si="46"/>
        <v>0</v>
      </c>
      <c r="BF43" s="97" t="e">
        <f t="shared" si="51"/>
        <v>#REF!</v>
      </c>
      <c r="BH43" s="102">
        <f t="shared" si="47"/>
        <v>136.73378099999999</v>
      </c>
      <c r="BI43" s="102">
        <f t="shared" si="48"/>
        <v>-4.8602740588637898</v>
      </c>
      <c r="BJ43" s="101">
        <f t="shared" si="49"/>
        <v>8.9495830000000005E-3</v>
      </c>
    </row>
    <row r="44" spans="1:62" x14ac:dyDescent="0.25">
      <c r="A44" s="96">
        <v>37742</v>
      </c>
      <c r="B44" s="99">
        <f t="shared" si="8"/>
        <v>-0.55484171000000004</v>
      </c>
      <c r="C44" s="101">
        <f t="shared" si="54"/>
        <v>0</v>
      </c>
      <c r="D44" s="102">
        <f t="shared" si="55"/>
        <v>0</v>
      </c>
      <c r="E44" s="102">
        <f t="shared" si="56"/>
        <v>0</v>
      </c>
      <c r="G44" s="99">
        <f>DSUM(OPTTRADES,G$9,$A571:$A572)</f>
        <v>0</v>
      </c>
      <c r="H44" s="208">
        <f>DSUM(OPTTRADES,H$9,$A571:$A572)</f>
        <v>0</v>
      </c>
      <c r="I44" s="99">
        <f>DSUM(OPTTRADES,I$9,$A571:$A572)</f>
        <v>0</v>
      </c>
      <c r="J44" s="99">
        <f>DSUM(OPTTRADES,J$9,$A571:$A572)</f>
        <v>0</v>
      </c>
      <c r="K44" s="99"/>
      <c r="L44" s="99">
        <f>'HEDGE QUANTITIES'!B39</f>
        <v>-0.55484171000000004</v>
      </c>
      <c r="M44" s="99">
        <f>'BASIS POSITION'!B45</f>
        <v>0</v>
      </c>
      <c r="N44" s="99">
        <f t="shared" si="12"/>
        <v>0</v>
      </c>
      <c r="Q44" s="93"/>
      <c r="S44" s="93"/>
      <c r="T44" s="93"/>
      <c r="V44" s="95"/>
      <c r="W44" s="99"/>
      <c r="X44" s="99"/>
      <c r="Y44" s="93"/>
      <c r="Z44" s="93"/>
      <c r="AA44" s="93"/>
      <c r="AB44" s="93"/>
      <c r="AC44" s="94"/>
      <c r="AP44" s="95"/>
      <c r="AQ44" s="99"/>
      <c r="AR44" s="99"/>
      <c r="AS44" s="93"/>
      <c r="AT44" s="93"/>
      <c r="AU44" s="93"/>
      <c r="AV44" s="93"/>
      <c r="AW44" s="94"/>
      <c r="BH44" s="102"/>
      <c r="BI44" s="102"/>
      <c r="BJ44" s="101"/>
    </row>
    <row r="45" spans="1:62" x14ac:dyDescent="0.25">
      <c r="A45" s="96">
        <v>37773</v>
      </c>
      <c r="B45" s="99">
        <f t="shared" si="8"/>
        <v>0</v>
      </c>
      <c r="C45" s="101">
        <f t="shared" si="54"/>
        <v>0</v>
      </c>
      <c r="D45" s="102">
        <f t="shared" si="55"/>
        <v>0</v>
      </c>
      <c r="E45" s="102">
        <f t="shared" si="56"/>
        <v>0</v>
      </c>
      <c r="G45" s="99">
        <f>DSUM(OPTTRADES,G$9,$A573:$A574)</f>
        <v>0</v>
      </c>
      <c r="H45" s="208">
        <f>DSUM(OPTTRADES,H$9,$A573:$A574)</f>
        <v>0</v>
      </c>
      <c r="I45" s="99">
        <f>DSUM(OPTTRADES,I$9,$A573:$A574)</f>
        <v>0</v>
      </c>
      <c r="J45" s="99">
        <f>DSUM(OPTTRADES,J$9,$A573:$A574)</f>
        <v>0</v>
      </c>
      <c r="K45" s="99"/>
      <c r="L45" s="99"/>
      <c r="M45" s="99">
        <f>'BASIS POSITION'!B46</f>
        <v>0</v>
      </c>
      <c r="N45" s="99">
        <f t="shared" si="12"/>
        <v>0</v>
      </c>
      <c r="S45" s="93"/>
      <c r="T45" s="93"/>
      <c r="V45" s="95"/>
      <c r="W45" s="99"/>
      <c r="X45" s="99"/>
      <c r="Y45" s="93"/>
      <c r="Z45" s="93"/>
      <c r="AA45" s="93"/>
      <c r="AB45" s="93"/>
      <c r="AC45" s="94"/>
      <c r="AP45" s="95"/>
      <c r="AQ45" s="99"/>
      <c r="AR45" s="99"/>
      <c r="AS45" s="93"/>
      <c r="AT45" s="93"/>
      <c r="AU45" s="93"/>
      <c r="AV45" s="93"/>
      <c r="AW45" s="94"/>
      <c r="BH45" s="102"/>
      <c r="BI45" s="102"/>
      <c r="BJ45" s="101"/>
    </row>
    <row r="46" spans="1:62" x14ac:dyDescent="0.25">
      <c r="A46" s="96">
        <v>37803</v>
      </c>
      <c r="B46" s="99">
        <f t="shared" si="8"/>
        <v>0</v>
      </c>
      <c r="C46" s="101">
        <f t="shared" si="54"/>
        <v>0</v>
      </c>
      <c r="D46" s="102">
        <f t="shared" si="55"/>
        <v>0</v>
      </c>
      <c r="E46" s="102">
        <f t="shared" si="56"/>
        <v>0</v>
      </c>
      <c r="G46" s="99">
        <f>DSUM(OPTTRADES,G$9,$A575:$A576)</f>
        <v>0</v>
      </c>
      <c r="H46" s="208">
        <f>DSUM(OPTTRADES,H$9,$A575:$A576)</f>
        <v>0</v>
      </c>
      <c r="I46" s="99">
        <f>DSUM(OPTTRADES,I$9,$A575:$A576)</f>
        <v>0</v>
      </c>
      <c r="J46" s="99">
        <f>DSUM(OPTTRADES,J$9,$A575:$A576)</f>
        <v>0</v>
      </c>
      <c r="K46" s="99"/>
      <c r="M46" s="99">
        <f>'BASIS POSITION'!B47</f>
        <v>0</v>
      </c>
      <c r="N46" s="99">
        <f t="shared" si="12"/>
        <v>0</v>
      </c>
    </row>
    <row r="47" spans="1:62" x14ac:dyDescent="0.25">
      <c r="A47" s="96">
        <v>37834</v>
      </c>
      <c r="B47" s="99">
        <f t="shared" si="8"/>
        <v>0</v>
      </c>
      <c r="C47" s="101">
        <f t="shared" si="54"/>
        <v>0</v>
      </c>
      <c r="D47" s="102">
        <f t="shared" si="55"/>
        <v>0</v>
      </c>
      <c r="E47" s="102">
        <f t="shared" si="56"/>
        <v>0</v>
      </c>
      <c r="G47" s="99">
        <f>DSUM(OPTTRADES,G$9,$A579:$A580)</f>
        <v>0</v>
      </c>
      <c r="H47" s="208">
        <f>DSUM(OPTTRADES,H$9,$A579:$A580)</f>
        <v>0</v>
      </c>
      <c r="I47" s="99">
        <f>DSUM(OPTTRADES,I$9,$A579:$A580)</f>
        <v>0</v>
      </c>
      <c r="J47" s="99">
        <f>DSUM(OPTTRADES,J$9,$A579:$A580)</f>
        <v>0</v>
      </c>
      <c r="K47" s="99"/>
      <c r="M47" s="99">
        <f>'BASIS POSITION'!B48</f>
        <v>0</v>
      </c>
      <c r="N47" s="99">
        <f t="shared" si="12"/>
        <v>0</v>
      </c>
    </row>
    <row r="48" spans="1:62" x14ac:dyDescent="0.25">
      <c r="A48" s="96">
        <v>37865</v>
      </c>
      <c r="B48" s="99">
        <f t="shared" si="8"/>
        <v>0</v>
      </c>
      <c r="C48" s="101">
        <f t="shared" si="54"/>
        <v>0</v>
      </c>
      <c r="D48" s="102">
        <f t="shared" si="55"/>
        <v>0</v>
      </c>
      <c r="E48" s="102">
        <f t="shared" si="56"/>
        <v>0</v>
      </c>
      <c r="G48" s="99">
        <f>DSUM(OPTTRADES,G$9,$A581:$A582)</f>
        <v>0</v>
      </c>
      <c r="H48" s="208">
        <f>DSUM(OPTTRADES,H$9,$A581:$A582)</f>
        <v>0</v>
      </c>
      <c r="I48" s="99">
        <f>DSUM(OPTTRADES,I$9,$A581:$A582)</f>
        <v>0</v>
      </c>
      <c r="J48" s="99">
        <f>DSUM(OPTTRADES,J$9,$A581:$A582)</f>
        <v>0</v>
      </c>
      <c r="K48" s="99"/>
      <c r="M48" s="99">
        <f>'BASIS POSITION'!B49</f>
        <v>0</v>
      </c>
      <c r="N48" s="99">
        <f t="shared" si="12"/>
        <v>0</v>
      </c>
    </row>
    <row r="49" spans="1:14" x14ac:dyDescent="0.25">
      <c r="A49" s="96">
        <v>37895</v>
      </c>
      <c r="B49" s="99">
        <f t="shared" si="8"/>
        <v>0</v>
      </c>
      <c r="C49" s="101">
        <f t="shared" si="54"/>
        <v>0</v>
      </c>
      <c r="D49" s="102">
        <f t="shared" si="55"/>
        <v>0</v>
      </c>
      <c r="E49" s="102">
        <f t="shared" si="56"/>
        <v>0</v>
      </c>
      <c r="G49" s="99">
        <f>DSUM(OPTTRADES,G$9,$A583:$A584)</f>
        <v>0</v>
      </c>
      <c r="H49" s="208">
        <f>DSUM(OPTTRADES,H$9,$A583:$A584)</f>
        <v>0</v>
      </c>
      <c r="I49" s="99">
        <f>DSUM(OPTTRADES,I$9,$A583:$A584)</f>
        <v>0</v>
      </c>
      <c r="J49" s="99">
        <f>DSUM(OPTTRADES,J$9,$A583:$A584)</f>
        <v>0</v>
      </c>
      <c r="K49" s="99"/>
      <c r="M49" s="99">
        <f>'BASIS POSITION'!B50</f>
        <v>0</v>
      </c>
      <c r="N49" s="99">
        <f t="shared" si="12"/>
        <v>0</v>
      </c>
    </row>
    <row r="50" spans="1:14" x14ac:dyDescent="0.25">
      <c r="A50" s="96">
        <v>37926</v>
      </c>
      <c r="B50" s="99">
        <f t="shared" si="8"/>
        <v>0</v>
      </c>
      <c r="C50" s="101">
        <f t="shared" si="54"/>
        <v>0</v>
      </c>
      <c r="D50" s="102">
        <f t="shared" si="55"/>
        <v>0</v>
      </c>
      <c r="E50" s="102">
        <f t="shared" si="56"/>
        <v>0</v>
      </c>
      <c r="G50" s="99">
        <f>DSUM(OPTTRADES,G$9,$A585:$A586)</f>
        <v>0</v>
      </c>
      <c r="H50" s="208">
        <f>DSUM(OPTTRADES,H$9,$A585:$A586)</f>
        <v>0</v>
      </c>
      <c r="I50" s="99">
        <f>DSUM(OPTTRADES,I$9,$A585:$A586)</f>
        <v>0</v>
      </c>
      <c r="J50" s="99">
        <f>DSUM(OPTTRADES,J$9,$A585:$A586)</f>
        <v>0</v>
      </c>
      <c r="K50" s="99"/>
      <c r="M50" s="99">
        <f>'BASIS POSITION'!B51</f>
        <v>0</v>
      </c>
      <c r="N50" s="99">
        <f t="shared" si="12"/>
        <v>0</v>
      </c>
    </row>
    <row r="51" spans="1:14" x14ac:dyDescent="0.25">
      <c r="A51" s="96">
        <v>37956</v>
      </c>
      <c r="B51" s="99">
        <f t="shared" si="8"/>
        <v>0</v>
      </c>
      <c r="C51" s="101">
        <f t="shared" si="54"/>
        <v>0</v>
      </c>
      <c r="D51" s="102">
        <f t="shared" si="55"/>
        <v>0</v>
      </c>
      <c r="E51" s="102">
        <f t="shared" si="56"/>
        <v>0</v>
      </c>
      <c r="G51" s="99">
        <f>DSUM(OPTTRADES,G$9,$A587:$A588)</f>
        <v>0</v>
      </c>
      <c r="H51" s="208">
        <f>DSUM(OPTTRADES,H$9,$A587:$A588)</f>
        <v>0</v>
      </c>
      <c r="I51" s="99">
        <f>DSUM(OPTTRADES,I$9,$A587:$A588)</f>
        <v>0</v>
      </c>
      <c r="J51" s="99">
        <f>DSUM(OPTTRADES,J$9,$A587:$A588)</f>
        <v>0</v>
      </c>
      <c r="K51" s="99"/>
      <c r="M51" s="99">
        <f>'BASIS POSITION'!B52</f>
        <v>0</v>
      </c>
      <c r="N51" s="99">
        <f t="shared" si="12"/>
        <v>0</v>
      </c>
    </row>
    <row r="52" spans="1:14" x14ac:dyDescent="0.25">
      <c r="A52" s="96">
        <v>37987</v>
      </c>
      <c r="B52" s="99">
        <f t="shared" si="8"/>
        <v>0</v>
      </c>
      <c r="C52" s="101">
        <f t="shared" si="54"/>
        <v>0</v>
      </c>
      <c r="D52" s="102">
        <f t="shared" si="55"/>
        <v>0</v>
      </c>
      <c r="E52" s="102">
        <f t="shared" si="56"/>
        <v>0</v>
      </c>
      <c r="G52" s="99">
        <f>DSUM(OPTTRADES,G$9,$A589:$A590)</f>
        <v>0</v>
      </c>
      <c r="H52" s="208">
        <f>DSUM(OPTTRADES,H$9,$A589:$A590)</f>
        <v>0</v>
      </c>
      <c r="I52" s="99">
        <f>DSUM(OPTTRADES,I$9,$A589:$A590)</f>
        <v>0</v>
      </c>
      <c r="J52" s="99">
        <f>DSUM(OPTTRADES,J$9,$A589:$A590)</f>
        <v>0</v>
      </c>
      <c r="K52" s="99"/>
      <c r="M52" s="99">
        <f>'BASIS POSITION'!B53</f>
        <v>0</v>
      </c>
      <c r="N52" s="99">
        <f t="shared" si="12"/>
        <v>0</v>
      </c>
    </row>
    <row r="53" spans="1:14" x14ac:dyDescent="0.25">
      <c r="A53" s="96">
        <v>38018</v>
      </c>
      <c r="B53" s="99">
        <f t="shared" si="8"/>
        <v>0</v>
      </c>
      <c r="C53" s="101">
        <f t="shared" si="54"/>
        <v>0</v>
      </c>
      <c r="D53" s="102">
        <f t="shared" si="55"/>
        <v>0</v>
      </c>
      <c r="E53" s="102">
        <f t="shared" si="56"/>
        <v>0</v>
      </c>
      <c r="G53" s="99">
        <f>DSUM(OPTTRADES,G$9,$A591:$A592)</f>
        <v>0</v>
      </c>
      <c r="H53" s="208">
        <f>DSUM(OPTTRADES,H$9,$A591:$A592)</f>
        <v>0</v>
      </c>
      <c r="I53" s="99">
        <f>DSUM(OPTTRADES,I$9,$A591:$A592)</f>
        <v>0</v>
      </c>
      <c r="J53" s="99">
        <f>DSUM(OPTTRADES,J$9,$A591:$A592)</f>
        <v>0</v>
      </c>
      <c r="K53" s="99"/>
      <c r="M53" s="99">
        <f>'BASIS POSITION'!B54</f>
        <v>0</v>
      </c>
      <c r="N53" s="99">
        <f t="shared" si="12"/>
        <v>0</v>
      </c>
    </row>
    <row r="54" spans="1:14" x14ac:dyDescent="0.25">
      <c r="A54" s="96">
        <v>38047</v>
      </c>
      <c r="B54" s="99">
        <f t="shared" si="8"/>
        <v>0</v>
      </c>
      <c r="C54" s="101">
        <f t="shared" si="54"/>
        <v>0</v>
      </c>
      <c r="D54" s="102">
        <f t="shared" si="55"/>
        <v>0</v>
      </c>
      <c r="E54" s="102">
        <f t="shared" si="56"/>
        <v>0</v>
      </c>
      <c r="G54" s="99">
        <f>DSUM(OPTTRADES,G$9,$A593:$A594)</f>
        <v>0</v>
      </c>
      <c r="H54" s="208">
        <f>DSUM(OPTTRADES,H$9,$A593:$A594)</f>
        <v>0</v>
      </c>
      <c r="I54" s="99">
        <f>DSUM(OPTTRADES,I$9,$A593:$A594)</f>
        <v>0</v>
      </c>
      <c r="J54" s="99">
        <f>DSUM(OPTTRADES,J$9,$A593:$A594)</f>
        <v>0</v>
      </c>
      <c r="K54" s="99"/>
      <c r="M54" s="99">
        <f>'BASIS POSITION'!B55</f>
        <v>0</v>
      </c>
      <c r="N54" s="99">
        <f t="shared" si="12"/>
        <v>0</v>
      </c>
    </row>
    <row r="55" spans="1:14" x14ac:dyDescent="0.25">
      <c r="A55" s="96">
        <v>38078</v>
      </c>
      <c r="B55" s="99">
        <f t="shared" si="8"/>
        <v>0</v>
      </c>
      <c r="C55" s="101">
        <f t="shared" si="54"/>
        <v>0</v>
      </c>
      <c r="D55" s="102">
        <f t="shared" si="55"/>
        <v>0</v>
      </c>
      <c r="E55" s="102">
        <f t="shared" si="56"/>
        <v>0</v>
      </c>
      <c r="G55" s="99">
        <f>DSUM(OPTTRADES,G$9,$A595:$A596)</f>
        <v>0</v>
      </c>
      <c r="H55" s="208">
        <f>DSUM(OPTTRADES,H$9,$A595:$A596)</f>
        <v>0</v>
      </c>
      <c r="I55" s="99">
        <f>DSUM(OPTTRADES,I$9,$A595:$A596)</f>
        <v>0</v>
      </c>
      <c r="J55" s="99">
        <f>DSUM(OPTTRADES,J$9,$A595:$A596)</f>
        <v>0</v>
      </c>
      <c r="K55" s="99"/>
      <c r="M55" s="99">
        <f>'BASIS POSITION'!B56</f>
        <v>0</v>
      </c>
      <c r="N55" s="99">
        <f t="shared" si="12"/>
        <v>0</v>
      </c>
    </row>
    <row r="56" spans="1:14" x14ac:dyDescent="0.25">
      <c r="A56" s="96">
        <v>38108</v>
      </c>
      <c r="B56" s="99">
        <f t="shared" si="8"/>
        <v>0</v>
      </c>
      <c r="C56" s="101">
        <f t="shared" si="54"/>
        <v>0</v>
      </c>
      <c r="D56" s="102">
        <f t="shared" si="55"/>
        <v>0</v>
      </c>
      <c r="E56" s="102">
        <f t="shared" si="56"/>
        <v>0</v>
      </c>
      <c r="G56" s="99">
        <f>DSUM(OPTTRADES,G$9,$A597:$A598)</f>
        <v>0</v>
      </c>
      <c r="H56" s="208">
        <f>DSUM(OPTTRADES,H$9,$A597:$A598)</f>
        <v>0</v>
      </c>
      <c r="I56" s="99">
        <f>DSUM(OPTTRADES,I$9,$A597:$A598)</f>
        <v>0</v>
      </c>
      <c r="J56" s="99">
        <f>DSUM(OPTTRADES,J$9,$A597:$A598)</f>
        <v>0</v>
      </c>
      <c r="K56" s="99"/>
      <c r="M56" s="99">
        <f>'BASIS POSITION'!B57</f>
        <v>0</v>
      </c>
      <c r="N56" s="99">
        <f t="shared" si="12"/>
        <v>0</v>
      </c>
    </row>
    <row r="57" spans="1:14" x14ac:dyDescent="0.25">
      <c r="A57" s="96">
        <v>38139</v>
      </c>
      <c r="B57" s="99">
        <f t="shared" si="8"/>
        <v>0</v>
      </c>
      <c r="C57" s="101">
        <f t="shared" si="54"/>
        <v>0</v>
      </c>
      <c r="D57" s="102">
        <f t="shared" si="55"/>
        <v>0</v>
      </c>
      <c r="E57" s="102">
        <f t="shared" si="56"/>
        <v>0</v>
      </c>
      <c r="G57" s="99">
        <f>DSUM(OPTTRADES,G$9,$A599:$A600)</f>
        <v>0</v>
      </c>
      <c r="H57" s="208">
        <f>DSUM(OPTTRADES,H$9,$A599:$A600)</f>
        <v>0</v>
      </c>
      <c r="I57" s="99">
        <f>DSUM(OPTTRADES,I$9,$A599:$A600)</f>
        <v>0</v>
      </c>
      <c r="J57" s="99">
        <f>DSUM(OPTTRADES,J$9,$A599:$A600)</f>
        <v>0</v>
      </c>
      <c r="K57" s="99"/>
      <c r="M57" s="99">
        <f>'BASIS POSITION'!B58</f>
        <v>0</v>
      </c>
      <c r="N57" s="99">
        <f t="shared" si="12"/>
        <v>0</v>
      </c>
    </row>
    <row r="58" spans="1:14" x14ac:dyDescent="0.25">
      <c r="A58" s="96">
        <v>38169</v>
      </c>
      <c r="B58" s="99">
        <f t="shared" si="8"/>
        <v>0</v>
      </c>
      <c r="C58" s="101">
        <f t="shared" si="54"/>
        <v>0</v>
      </c>
      <c r="D58" s="102">
        <f t="shared" si="55"/>
        <v>0</v>
      </c>
      <c r="E58" s="102">
        <f t="shared" si="56"/>
        <v>0</v>
      </c>
      <c r="G58" s="99">
        <f>DSUM(OPTTRADES,G$9,$A601:$A602)</f>
        <v>0</v>
      </c>
      <c r="H58" s="208">
        <f>DSUM(OPTTRADES,H$9,$A601:$A602)</f>
        <v>0</v>
      </c>
      <c r="I58" s="99">
        <f>DSUM(OPTTRADES,I$9,$A601:$A602)</f>
        <v>0</v>
      </c>
      <c r="J58" s="99">
        <f>DSUM(OPTTRADES,J$9,$A601:$A602)</f>
        <v>0</v>
      </c>
      <c r="K58" s="99"/>
      <c r="M58" s="99">
        <f>'BASIS POSITION'!B59</f>
        <v>0</v>
      </c>
      <c r="N58" s="99">
        <f t="shared" si="12"/>
        <v>0</v>
      </c>
    </row>
    <row r="59" spans="1:14" x14ac:dyDescent="0.25">
      <c r="A59" s="96">
        <v>38200</v>
      </c>
      <c r="B59" s="99">
        <f t="shared" si="8"/>
        <v>0</v>
      </c>
      <c r="C59" s="101">
        <f t="shared" si="54"/>
        <v>0</v>
      </c>
      <c r="D59" s="102">
        <f t="shared" si="55"/>
        <v>0</v>
      </c>
      <c r="E59" s="102">
        <f t="shared" si="56"/>
        <v>0</v>
      </c>
      <c r="G59" s="99">
        <f>DSUM(OPTTRADES,G$9,$A603:$A604)</f>
        <v>0</v>
      </c>
      <c r="H59" s="208">
        <f>DSUM(OPTTRADES,H$9,$A603:$A604)</f>
        <v>0</v>
      </c>
      <c r="I59" s="99">
        <f>DSUM(OPTTRADES,I$9,$A603:$A604)</f>
        <v>0</v>
      </c>
      <c r="J59" s="99">
        <f>DSUM(OPTTRADES,J$9,$A603:$A604)</f>
        <v>0</v>
      </c>
      <c r="K59" s="99"/>
      <c r="M59" s="99">
        <f>'BASIS POSITION'!B60</f>
        <v>0</v>
      </c>
      <c r="N59" s="99">
        <f t="shared" si="12"/>
        <v>0</v>
      </c>
    </row>
    <row r="60" spans="1:14" x14ac:dyDescent="0.25">
      <c r="A60" s="96">
        <v>38231</v>
      </c>
      <c r="B60" s="99">
        <f t="shared" si="8"/>
        <v>0</v>
      </c>
      <c r="C60" s="101">
        <f t="shared" si="54"/>
        <v>0</v>
      </c>
      <c r="D60" s="102">
        <f t="shared" si="55"/>
        <v>0</v>
      </c>
      <c r="E60" s="102">
        <f t="shared" si="56"/>
        <v>0</v>
      </c>
      <c r="G60" s="99">
        <f>DSUM(OPTTRADES,G$9,$A605:$A606)</f>
        <v>0</v>
      </c>
      <c r="H60" s="208">
        <f>DSUM(OPTTRADES,H$9,$A605:$A606)</f>
        <v>0</v>
      </c>
      <c r="I60" s="99">
        <f>DSUM(OPTTRADES,I$9,$A605:$A606)</f>
        <v>0</v>
      </c>
      <c r="J60" s="99">
        <f>DSUM(OPTTRADES,J$9,$A605:$A606)</f>
        <v>0</v>
      </c>
      <c r="K60" s="99"/>
      <c r="M60" s="99">
        <f>'BASIS POSITION'!B61</f>
        <v>0</v>
      </c>
      <c r="N60" s="99">
        <f t="shared" si="12"/>
        <v>0</v>
      </c>
    </row>
    <row r="61" spans="1:14" x14ac:dyDescent="0.25">
      <c r="A61" s="96">
        <v>38261</v>
      </c>
      <c r="B61" s="99">
        <f t="shared" si="8"/>
        <v>0</v>
      </c>
      <c r="C61" s="101">
        <f t="shared" si="54"/>
        <v>0</v>
      </c>
      <c r="D61" s="102">
        <f t="shared" si="55"/>
        <v>0</v>
      </c>
      <c r="E61" s="102">
        <f t="shared" si="56"/>
        <v>0</v>
      </c>
      <c r="G61" s="99">
        <f>DSUM(OPTTRADES,G$9,$A607:$A608)</f>
        <v>0</v>
      </c>
      <c r="H61" s="208">
        <f>DSUM(OPTTRADES,H$9,$A607:$A608)</f>
        <v>0</v>
      </c>
      <c r="I61" s="99">
        <f>DSUM(OPTTRADES,I$9,$A607:$A608)</f>
        <v>0</v>
      </c>
      <c r="J61" s="99">
        <f>DSUM(OPTTRADES,J$9,$A607:$A608)</f>
        <v>0</v>
      </c>
      <c r="K61" s="99"/>
      <c r="M61" s="99">
        <f>'BASIS POSITION'!B62</f>
        <v>0</v>
      </c>
      <c r="N61" s="99">
        <f t="shared" si="12"/>
        <v>0</v>
      </c>
    </row>
    <row r="62" spans="1:14" x14ac:dyDescent="0.25">
      <c r="A62" s="96">
        <v>38292</v>
      </c>
      <c r="B62" s="99">
        <f t="shared" si="8"/>
        <v>0</v>
      </c>
      <c r="C62" s="101">
        <f t="shared" si="54"/>
        <v>0</v>
      </c>
      <c r="D62" s="102">
        <f t="shared" si="55"/>
        <v>0</v>
      </c>
      <c r="E62" s="102">
        <f t="shared" si="56"/>
        <v>0</v>
      </c>
      <c r="G62" s="99">
        <f>DSUM(OPTTRADES,G$9,$A609:$A610)</f>
        <v>0</v>
      </c>
      <c r="H62" s="208">
        <f>DSUM(OPTTRADES,H$9,$A609:$A610)</f>
        <v>0</v>
      </c>
      <c r="I62" s="99">
        <f>DSUM(OPTTRADES,I$9,$A609:$A610)</f>
        <v>0</v>
      </c>
      <c r="J62" s="99">
        <f>DSUM(OPTTRADES,J$9,$A609:$A610)</f>
        <v>0</v>
      </c>
      <c r="K62" s="99"/>
      <c r="M62" s="99">
        <f>'BASIS POSITION'!B63</f>
        <v>0</v>
      </c>
      <c r="N62" s="99">
        <f t="shared" si="12"/>
        <v>0</v>
      </c>
    </row>
    <row r="63" spans="1:14" x14ac:dyDescent="0.25">
      <c r="A63" s="96">
        <v>38322</v>
      </c>
      <c r="B63" s="99">
        <f t="shared" si="8"/>
        <v>0</v>
      </c>
      <c r="C63" s="101">
        <f t="shared" si="54"/>
        <v>0</v>
      </c>
      <c r="D63" s="102">
        <f t="shared" si="55"/>
        <v>0</v>
      </c>
      <c r="E63" s="102">
        <f t="shared" si="56"/>
        <v>0</v>
      </c>
      <c r="G63" s="99">
        <f>DSUM(OPTTRADES,G$9,$A611:$A612)</f>
        <v>0</v>
      </c>
      <c r="H63" s="208">
        <f>DSUM(OPTTRADES,H$9,$A611:$A612)</f>
        <v>0</v>
      </c>
      <c r="I63" s="99">
        <f>DSUM(OPTTRADES,I$9,$A611:$A612)</f>
        <v>0</v>
      </c>
      <c r="J63" s="99">
        <f>DSUM(OPTTRADES,J$9,$A611:$A612)</f>
        <v>0</v>
      </c>
      <c r="K63" s="99"/>
      <c r="M63" s="99">
        <f>'BASIS POSITION'!B64</f>
        <v>0</v>
      </c>
      <c r="N63" s="99">
        <f t="shared" si="12"/>
        <v>0</v>
      </c>
    </row>
    <row r="64" spans="1:14" x14ac:dyDescent="0.25">
      <c r="A64" s="96">
        <v>38353</v>
      </c>
      <c r="B64" s="99">
        <f t="shared" si="8"/>
        <v>0</v>
      </c>
      <c r="C64" s="101">
        <f t="shared" si="54"/>
        <v>0</v>
      </c>
      <c r="D64" s="102">
        <f t="shared" si="55"/>
        <v>0</v>
      </c>
      <c r="E64" s="102">
        <f t="shared" si="56"/>
        <v>0</v>
      </c>
      <c r="G64" s="99">
        <f>DSUM(OPTTRADES,G$9,$A613:$A614)</f>
        <v>0</v>
      </c>
      <c r="H64" s="208">
        <f>DSUM(OPTTRADES,H$9,$A613:$A614)</f>
        <v>0</v>
      </c>
      <c r="I64" s="99">
        <f>DSUM(OPTTRADES,I$9,$A613:$A614)</f>
        <v>0</v>
      </c>
      <c r="J64" s="99">
        <f>DSUM(OPTTRADES,J$9,$A613:$A614)</f>
        <v>0</v>
      </c>
      <c r="K64" s="99"/>
      <c r="M64" s="99">
        <f>'BASIS POSITION'!B65</f>
        <v>0</v>
      </c>
      <c r="N64" s="99">
        <f t="shared" si="12"/>
        <v>0</v>
      </c>
    </row>
    <row r="65" spans="1:14" x14ac:dyDescent="0.25">
      <c r="A65" s="96">
        <v>38384</v>
      </c>
      <c r="B65" s="99">
        <f t="shared" si="8"/>
        <v>0</v>
      </c>
      <c r="C65" s="101">
        <f t="shared" si="54"/>
        <v>0</v>
      </c>
      <c r="D65" s="102">
        <f t="shared" si="55"/>
        <v>0</v>
      </c>
      <c r="E65" s="102">
        <f t="shared" si="56"/>
        <v>0</v>
      </c>
      <c r="G65" s="99">
        <f>DSUM(OPTTRADES,G$9,$A615:$A616)</f>
        <v>0</v>
      </c>
      <c r="H65" s="208">
        <f>DSUM(OPTTRADES,H$9,$A615:$A616)</f>
        <v>0</v>
      </c>
      <c r="I65" s="99">
        <f>DSUM(OPTTRADES,I$9,$A615:$A616)</f>
        <v>0</v>
      </c>
      <c r="J65" s="99">
        <f>DSUM(OPTTRADES,J$9,$A615:$A616)</f>
        <v>0</v>
      </c>
      <c r="K65" s="99"/>
      <c r="M65" s="99">
        <f>'BASIS POSITION'!B66</f>
        <v>0</v>
      </c>
      <c r="N65" s="99">
        <f t="shared" si="12"/>
        <v>0</v>
      </c>
    </row>
    <row r="66" spans="1:14" x14ac:dyDescent="0.25">
      <c r="A66" s="96">
        <v>38412</v>
      </c>
      <c r="B66" s="99">
        <f t="shared" si="8"/>
        <v>0</v>
      </c>
      <c r="C66" s="101">
        <f t="shared" si="54"/>
        <v>0</v>
      </c>
      <c r="D66" s="102">
        <f t="shared" si="55"/>
        <v>0</v>
      </c>
      <c r="E66" s="102">
        <f t="shared" si="56"/>
        <v>0</v>
      </c>
      <c r="G66" s="99">
        <f>DSUM(OPTTRADES,G$9,$A617:$A618)</f>
        <v>0</v>
      </c>
      <c r="H66" s="208">
        <f>DSUM(OPTTRADES,H$9,$A617:$A618)</f>
        <v>0</v>
      </c>
      <c r="I66" s="99">
        <f>DSUM(OPTTRADES,I$9,$A617:$A618)</f>
        <v>0</v>
      </c>
      <c r="J66" s="99">
        <f>DSUM(OPTTRADES,J$9,$A617:$A618)</f>
        <v>0</v>
      </c>
      <c r="K66" s="99"/>
      <c r="M66" s="99">
        <f>'BASIS POSITION'!B67</f>
        <v>0</v>
      </c>
      <c r="N66" s="99">
        <f t="shared" si="12"/>
        <v>0</v>
      </c>
    </row>
    <row r="67" spans="1:14" x14ac:dyDescent="0.25">
      <c r="A67" s="96">
        <v>38443</v>
      </c>
      <c r="B67" s="99">
        <f t="shared" si="8"/>
        <v>0</v>
      </c>
      <c r="C67" s="101">
        <f t="shared" si="54"/>
        <v>0</v>
      </c>
      <c r="D67" s="102">
        <f t="shared" si="55"/>
        <v>0</v>
      </c>
      <c r="E67" s="102">
        <f t="shared" si="56"/>
        <v>0</v>
      </c>
      <c r="G67" s="99">
        <f>DSUM(OPTTRADES,G$9,$A619:$A620)</f>
        <v>0</v>
      </c>
      <c r="H67" s="208">
        <f>DSUM(OPTTRADES,H$9,$A619:$A620)</f>
        <v>0</v>
      </c>
      <c r="I67" s="99">
        <f>DSUM(OPTTRADES,I$9,$A619:$A620)</f>
        <v>0</v>
      </c>
      <c r="J67" s="99">
        <f>DSUM(OPTTRADES,J$9,$A619:$A620)</f>
        <v>0</v>
      </c>
      <c r="K67" s="99"/>
      <c r="M67" s="99">
        <f>'BASIS POSITION'!B68</f>
        <v>0</v>
      </c>
      <c r="N67" s="99">
        <f t="shared" si="12"/>
        <v>0</v>
      </c>
    </row>
    <row r="68" spans="1:14" x14ac:dyDescent="0.25">
      <c r="A68" s="96">
        <v>38443</v>
      </c>
      <c r="B68" s="99">
        <f t="shared" si="8"/>
        <v>0</v>
      </c>
      <c r="C68" s="101">
        <f t="shared" si="54"/>
        <v>0</v>
      </c>
      <c r="D68" s="102">
        <f t="shared" si="55"/>
        <v>0</v>
      </c>
      <c r="E68" s="102">
        <f t="shared" si="56"/>
        <v>0</v>
      </c>
      <c r="G68" s="99"/>
      <c r="H68" s="99"/>
      <c r="I68" s="99"/>
      <c r="J68" s="99"/>
      <c r="K68" s="99"/>
      <c r="M68" s="99">
        <f>'BASIS POSITION'!B69</f>
        <v>0</v>
      </c>
      <c r="N68" s="99">
        <f t="shared" si="12"/>
        <v>0</v>
      </c>
    </row>
    <row r="69" spans="1:14" x14ac:dyDescent="0.25">
      <c r="B69" s="99"/>
      <c r="C69" s="101"/>
      <c r="D69" s="102"/>
      <c r="E69" s="102"/>
      <c r="G69" s="99"/>
      <c r="H69" s="99"/>
      <c r="I69" s="99"/>
      <c r="J69" s="99"/>
      <c r="K69" s="99"/>
      <c r="N69" s="99">
        <f t="shared" si="12"/>
        <v>0</v>
      </c>
    </row>
    <row r="70" spans="1:14" x14ac:dyDescent="0.25">
      <c r="B70" s="99"/>
      <c r="C70" s="101"/>
      <c r="D70" s="102"/>
      <c r="E70" s="102"/>
      <c r="G70" s="99"/>
      <c r="H70" s="99"/>
      <c r="I70" s="99"/>
      <c r="J70" s="99"/>
      <c r="K70" s="99"/>
      <c r="N70" s="99">
        <f t="shared" si="12"/>
        <v>0</v>
      </c>
    </row>
    <row r="71" spans="1:14" x14ac:dyDescent="0.25">
      <c r="B71" s="99"/>
      <c r="C71" s="101"/>
      <c r="D71" s="102"/>
      <c r="E71" s="102"/>
      <c r="G71" s="99"/>
      <c r="H71" s="99"/>
      <c r="I71" s="99"/>
      <c r="J71" s="99"/>
      <c r="K71" s="99"/>
      <c r="N71" s="99">
        <f t="shared" si="12"/>
        <v>0</v>
      </c>
    </row>
    <row r="72" spans="1:14" x14ac:dyDescent="0.25">
      <c r="B72" s="99"/>
      <c r="C72" s="101"/>
      <c r="D72" s="102"/>
      <c r="E72" s="102"/>
      <c r="G72" s="99"/>
      <c r="H72" s="99"/>
      <c r="I72" s="99"/>
      <c r="J72" s="99"/>
      <c r="K72" s="99"/>
      <c r="N72" s="99">
        <f t="shared" si="12"/>
        <v>0</v>
      </c>
    </row>
    <row r="73" spans="1:14" x14ac:dyDescent="0.25">
      <c r="B73" s="99"/>
      <c r="C73" s="101"/>
      <c r="D73" s="102"/>
      <c r="E73" s="102"/>
      <c r="G73" s="99"/>
      <c r="H73" s="99"/>
      <c r="I73" s="99"/>
      <c r="J73" s="99"/>
      <c r="K73" s="99"/>
      <c r="N73" s="99">
        <f t="shared" ref="N73:N105" si="57">V73+AP73</f>
        <v>0</v>
      </c>
    </row>
    <row r="74" spans="1:14" x14ac:dyDescent="0.25">
      <c r="B74" s="99"/>
      <c r="C74" s="101"/>
      <c r="D74" s="102"/>
      <c r="E74" s="102"/>
      <c r="G74" s="99"/>
      <c r="H74" s="99"/>
      <c r="I74" s="99"/>
      <c r="J74" s="99"/>
      <c r="K74" s="99"/>
      <c r="N74" s="99">
        <f t="shared" si="57"/>
        <v>0</v>
      </c>
    </row>
    <row r="75" spans="1:14" x14ac:dyDescent="0.25">
      <c r="B75" s="99"/>
      <c r="C75" s="101"/>
      <c r="D75" s="102"/>
      <c r="E75" s="102"/>
      <c r="G75" s="99"/>
      <c r="H75" s="99"/>
      <c r="I75" s="99"/>
      <c r="J75" s="99"/>
      <c r="K75" s="99"/>
      <c r="N75" s="99">
        <f t="shared" si="57"/>
        <v>0</v>
      </c>
    </row>
    <row r="76" spans="1:14" x14ac:dyDescent="0.25">
      <c r="B76" s="99"/>
      <c r="C76" s="101"/>
      <c r="D76" s="102"/>
      <c r="E76" s="102"/>
      <c r="G76" s="99"/>
      <c r="H76" s="99"/>
      <c r="I76" s="99"/>
      <c r="J76" s="99"/>
      <c r="K76" s="99"/>
      <c r="N76" s="99">
        <f t="shared" si="57"/>
        <v>0</v>
      </c>
    </row>
    <row r="77" spans="1:14" x14ac:dyDescent="0.25">
      <c r="B77" s="99"/>
      <c r="C77" s="101"/>
      <c r="D77" s="102"/>
      <c r="E77" s="102"/>
      <c r="G77" s="99"/>
      <c r="H77" s="99"/>
      <c r="I77" s="99"/>
      <c r="J77" s="99"/>
      <c r="K77" s="99"/>
      <c r="N77" s="99">
        <f t="shared" si="57"/>
        <v>0</v>
      </c>
    </row>
    <row r="78" spans="1:14" x14ac:dyDescent="0.25">
      <c r="B78" s="99"/>
      <c r="C78" s="101"/>
      <c r="D78" s="102"/>
      <c r="E78" s="102"/>
      <c r="G78" s="99"/>
      <c r="H78" s="99"/>
      <c r="I78" s="99"/>
      <c r="J78" s="99"/>
      <c r="K78" s="99"/>
      <c r="N78" s="99">
        <f t="shared" si="57"/>
        <v>0</v>
      </c>
    </row>
    <row r="79" spans="1:14" x14ac:dyDescent="0.25">
      <c r="B79" s="99"/>
      <c r="C79" s="101"/>
      <c r="D79" s="102"/>
      <c r="E79" s="102"/>
      <c r="G79" s="99"/>
      <c r="H79" s="99"/>
      <c r="I79" s="99"/>
      <c r="J79" s="99"/>
      <c r="K79" s="99"/>
      <c r="N79" s="99">
        <f t="shared" si="57"/>
        <v>0</v>
      </c>
    </row>
    <row r="80" spans="1:14" x14ac:dyDescent="0.25">
      <c r="B80" s="99"/>
      <c r="C80" s="101"/>
      <c r="D80" s="102"/>
      <c r="E80" s="102"/>
      <c r="G80" s="99"/>
      <c r="H80" s="99"/>
      <c r="I80" s="99"/>
      <c r="J80" s="99"/>
      <c r="K80" s="99"/>
      <c r="N80" s="99">
        <f t="shared" si="57"/>
        <v>0</v>
      </c>
    </row>
    <row r="81" spans="2:14" x14ac:dyDescent="0.25">
      <c r="B81" s="99"/>
      <c r="C81" s="101"/>
      <c r="D81" s="102"/>
      <c r="E81" s="102"/>
      <c r="G81" s="99"/>
      <c r="H81" s="99"/>
      <c r="I81" s="99"/>
      <c r="J81" s="99"/>
      <c r="K81" s="99"/>
      <c r="N81" s="99">
        <f t="shared" si="57"/>
        <v>0</v>
      </c>
    </row>
    <row r="82" spans="2:14" x14ac:dyDescent="0.25">
      <c r="B82" s="99"/>
      <c r="C82" s="101"/>
      <c r="D82" s="102"/>
      <c r="E82" s="102"/>
      <c r="G82" s="99"/>
      <c r="H82" s="99"/>
      <c r="I82" s="99"/>
      <c r="J82" s="99"/>
      <c r="K82" s="99"/>
      <c r="N82" s="99">
        <f t="shared" si="57"/>
        <v>0</v>
      </c>
    </row>
    <row r="83" spans="2:14" x14ac:dyDescent="0.25">
      <c r="B83" s="99"/>
      <c r="C83" s="101"/>
      <c r="D83" s="102"/>
      <c r="E83" s="102"/>
      <c r="G83" s="99"/>
      <c r="H83" s="99"/>
      <c r="I83" s="99"/>
      <c r="J83" s="99"/>
      <c r="K83" s="99"/>
      <c r="N83" s="99">
        <f t="shared" si="57"/>
        <v>0</v>
      </c>
    </row>
    <row r="84" spans="2:14" x14ac:dyDescent="0.25">
      <c r="B84" s="99"/>
      <c r="C84" s="101"/>
      <c r="D84" s="102"/>
      <c r="E84" s="102"/>
      <c r="G84" s="99"/>
      <c r="H84" s="99"/>
      <c r="I84" s="99"/>
      <c r="J84" s="99"/>
      <c r="K84" s="99"/>
      <c r="N84" s="99">
        <f t="shared" si="57"/>
        <v>0</v>
      </c>
    </row>
    <row r="85" spans="2:14" x14ac:dyDescent="0.25">
      <c r="B85" s="99"/>
      <c r="C85" s="101"/>
      <c r="D85" s="102"/>
      <c r="E85" s="102"/>
      <c r="G85" s="99"/>
      <c r="H85" s="99"/>
      <c r="I85" s="99"/>
      <c r="J85" s="99"/>
      <c r="K85" s="99"/>
      <c r="N85" s="99">
        <f t="shared" si="57"/>
        <v>0</v>
      </c>
    </row>
    <row r="86" spans="2:14" x14ac:dyDescent="0.25">
      <c r="B86" s="99"/>
      <c r="C86" s="101"/>
      <c r="D86" s="102"/>
      <c r="E86" s="102"/>
      <c r="G86" s="99"/>
      <c r="H86" s="99"/>
      <c r="I86" s="99"/>
      <c r="J86" s="99"/>
      <c r="K86" s="99"/>
      <c r="N86" s="99">
        <f t="shared" si="57"/>
        <v>0</v>
      </c>
    </row>
    <row r="87" spans="2:14" x14ac:dyDescent="0.25">
      <c r="B87" s="99"/>
      <c r="C87" s="101"/>
      <c r="D87" s="102"/>
      <c r="E87" s="102"/>
      <c r="G87" s="99"/>
      <c r="H87" s="99"/>
      <c r="I87" s="99"/>
      <c r="J87" s="99"/>
      <c r="K87" s="99"/>
      <c r="N87" s="99">
        <f t="shared" si="57"/>
        <v>0</v>
      </c>
    </row>
    <row r="88" spans="2:14" x14ac:dyDescent="0.25">
      <c r="B88" s="99"/>
      <c r="C88" s="101"/>
      <c r="D88" s="102"/>
      <c r="E88" s="102"/>
      <c r="G88" s="99"/>
      <c r="H88" s="99"/>
      <c r="I88" s="99"/>
      <c r="J88" s="99"/>
      <c r="K88" s="99"/>
      <c r="N88" s="99">
        <f t="shared" si="57"/>
        <v>0</v>
      </c>
    </row>
    <row r="89" spans="2:14" x14ac:dyDescent="0.25">
      <c r="B89" s="99"/>
      <c r="C89" s="101"/>
      <c r="D89" s="102"/>
      <c r="E89" s="102"/>
      <c r="G89" s="99"/>
      <c r="H89" s="99"/>
      <c r="I89" s="99"/>
      <c r="J89" s="99"/>
      <c r="K89" s="99"/>
      <c r="N89" s="99">
        <f t="shared" si="57"/>
        <v>0</v>
      </c>
    </row>
    <row r="90" spans="2:14" x14ac:dyDescent="0.25">
      <c r="B90" s="99"/>
      <c r="C90" s="101"/>
      <c r="D90" s="102"/>
      <c r="E90" s="102"/>
      <c r="G90" s="99"/>
      <c r="H90" s="99"/>
      <c r="I90" s="99"/>
      <c r="J90" s="99"/>
      <c r="K90" s="99"/>
      <c r="N90" s="99">
        <f t="shared" si="57"/>
        <v>0</v>
      </c>
    </row>
    <row r="91" spans="2:14" x14ac:dyDescent="0.25">
      <c r="B91" s="99"/>
      <c r="C91" s="101"/>
      <c r="D91" s="102"/>
      <c r="E91" s="102"/>
      <c r="G91" s="99"/>
      <c r="H91" s="99"/>
      <c r="I91" s="99"/>
      <c r="J91" s="99"/>
      <c r="K91" s="99"/>
      <c r="N91" s="99">
        <f t="shared" si="57"/>
        <v>0</v>
      </c>
    </row>
    <row r="92" spans="2:14" x14ac:dyDescent="0.25">
      <c r="B92" s="99"/>
      <c r="C92" s="101"/>
      <c r="D92" s="102"/>
      <c r="E92" s="102"/>
      <c r="G92" s="99"/>
      <c r="H92" s="99"/>
      <c r="I92" s="99"/>
      <c r="J92" s="99"/>
      <c r="K92" s="99"/>
      <c r="N92" s="99">
        <f t="shared" si="57"/>
        <v>0</v>
      </c>
    </row>
    <row r="93" spans="2:14" x14ac:dyDescent="0.25">
      <c r="B93" s="99"/>
      <c r="C93" s="101"/>
      <c r="D93" s="102"/>
      <c r="E93" s="102"/>
      <c r="G93" s="99"/>
      <c r="H93" s="99"/>
      <c r="I93" s="99"/>
      <c r="J93" s="99"/>
      <c r="K93" s="99"/>
      <c r="N93" s="99">
        <f t="shared" si="57"/>
        <v>0</v>
      </c>
    </row>
    <row r="94" spans="2:14" x14ac:dyDescent="0.25">
      <c r="B94" s="99"/>
      <c r="C94" s="101"/>
      <c r="D94" s="102"/>
      <c r="E94" s="102"/>
      <c r="G94" s="99"/>
      <c r="H94" s="99"/>
      <c r="I94" s="99"/>
      <c r="J94" s="99"/>
      <c r="K94" s="99"/>
      <c r="N94" s="99">
        <f t="shared" si="57"/>
        <v>0</v>
      </c>
    </row>
    <row r="95" spans="2:14" x14ac:dyDescent="0.25">
      <c r="B95" s="99"/>
      <c r="C95" s="101"/>
      <c r="D95" s="102"/>
      <c r="E95" s="102"/>
      <c r="G95" s="99"/>
      <c r="H95" s="99"/>
      <c r="I95" s="99"/>
      <c r="J95" s="99"/>
      <c r="K95" s="99"/>
      <c r="N95" s="99">
        <f t="shared" si="57"/>
        <v>0</v>
      </c>
    </row>
    <row r="96" spans="2:14" x14ac:dyDescent="0.25">
      <c r="B96" s="99"/>
      <c r="C96" s="101"/>
      <c r="D96" s="102"/>
      <c r="E96" s="102"/>
      <c r="G96" s="99"/>
      <c r="H96" s="99"/>
      <c r="I96" s="99"/>
      <c r="J96" s="99"/>
      <c r="K96" s="99"/>
      <c r="N96" s="99">
        <f t="shared" si="57"/>
        <v>0</v>
      </c>
    </row>
    <row r="97" spans="2:14" x14ac:dyDescent="0.25">
      <c r="B97" s="99"/>
      <c r="C97" s="101"/>
      <c r="D97" s="102"/>
      <c r="E97" s="102"/>
      <c r="G97" s="99"/>
      <c r="H97" s="99"/>
      <c r="I97" s="99"/>
      <c r="J97" s="99"/>
      <c r="K97" s="99"/>
      <c r="N97" s="99">
        <f t="shared" si="57"/>
        <v>0</v>
      </c>
    </row>
    <row r="98" spans="2:14" x14ac:dyDescent="0.25">
      <c r="B98" s="99"/>
      <c r="C98" s="101"/>
      <c r="D98" s="102"/>
      <c r="E98" s="102"/>
      <c r="G98" s="99"/>
      <c r="H98" s="99"/>
      <c r="I98" s="99"/>
      <c r="J98" s="99"/>
      <c r="K98" s="99"/>
      <c r="N98" s="99">
        <f t="shared" si="57"/>
        <v>0</v>
      </c>
    </row>
    <row r="99" spans="2:14" x14ac:dyDescent="0.25">
      <c r="B99" s="99"/>
      <c r="C99" s="101"/>
      <c r="D99" s="102"/>
      <c r="E99" s="102"/>
      <c r="G99" s="99"/>
      <c r="H99" s="99"/>
      <c r="I99" s="99"/>
      <c r="J99" s="99"/>
      <c r="K99" s="99"/>
      <c r="N99" s="99">
        <f t="shared" si="57"/>
        <v>0</v>
      </c>
    </row>
    <row r="100" spans="2:14" x14ac:dyDescent="0.25">
      <c r="B100" s="99"/>
      <c r="C100" s="101"/>
      <c r="D100" s="102"/>
      <c r="E100" s="102"/>
      <c r="G100" s="99"/>
      <c r="H100" s="99"/>
      <c r="I100" s="99"/>
      <c r="J100" s="99"/>
      <c r="K100" s="99"/>
      <c r="N100" s="99">
        <f t="shared" si="57"/>
        <v>0</v>
      </c>
    </row>
    <row r="101" spans="2:14" x14ac:dyDescent="0.25">
      <c r="G101" s="99"/>
      <c r="H101" s="99"/>
      <c r="I101" s="99"/>
      <c r="J101" s="99"/>
      <c r="K101" s="99"/>
      <c r="N101" s="99">
        <f t="shared" si="57"/>
        <v>0</v>
      </c>
    </row>
    <row r="102" spans="2:14" x14ac:dyDescent="0.25">
      <c r="G102" s="99"/>
      <c r="H102" s="99"/>
      <c r="I102" s="99"/>
      <c r="J102" s="99"/>
      <c r="K102" s="99"/>
      <c r="N102" s="99">
        <f t="shared" si="57"/>
        <v>0</v>
      </c>
    </row>
    <row r="103" spans="2:14" x14ac:dyDescent="0.25">
      <c r="G103" s="99"/>
      <c r="H103" s="99"/>
      <c r="I103" s="99"/>
      <c r="J103" s="99"/>
      <c r="K103" s="99"/>
      <c r="N103" s="99">
        <f t="shared" si="57"/>
        <v>0</v>
      </c>
    </row>
    <row r="104" spans="2:14" x14ac:dyDescent="0.25">
      <c r="G104" s="99"/>
      <c r="H104" s="99"/>
      <c r="I104" s="99"/>
      <c r="J104" s="99"/>
      <c r="K104" s="99"/>
      <c r="N104" s="99">
        <f t="shared" si="57"/>
        <v>0</v>
      </c>
    </row>
    <row r="105" spans="2:14" x14ac:dyDescent="0.25">
      <c r="G105" s="99"/>
      <c r="H105" s="99"/>
      <c r="I105" s="99"/>
      <c r="J105" s="99"/>
      <c r="K105" s="99"/>
      <c r="N105" s="99">
        <f t="shared" si="57"/>
        <v>0</v>
      </c>
    </row>
    <row r="106" spans="2:14" x14ac:dyDescent="0.25">
      <c r="G106" s="99"/>
      <c r="H106" s="99"/>
      <c r="I106" s="99"/>
      <c r="J106" s="99"/>
      <c r="K106" s="99"/>
    </row>
    <row r="107" spans="2:14" x14ac:dyDescent="0.25">
      <c r="G107" s="99"/>
      <c r="H107" s="99"/>
      <c r="I107" s="99"/>
      <c r="J107" s="99"/>
      <c r="K107" s="99"/>
    </row>
    <row r="108" spans="2:14" x14ac:dyDescent="0.25">
      <c r="G108" s="99"/>
      <c r="H108" s="99"/>
      <c r="I108" s="99"/>
      <c r="J108" s="99"/>
      <c r="K108" s="99"/>
    </row>
    <row r="109" spans="2:14" x14ac:dyDescent="0.25">
      <c r="G109" s="99"/>
      <c r="H109" s="99"/>
      <c r="I109" s="99"/>
      <c r="J109" s="99"/>
      <c r="K109" s="99"/>
    </row>
    <row r="110" spans="2:14" x14ac:dyDescent="0.25">
      <c r="G110" s="99"/>
      <c r="H110" s="99"/>
      <c r="I110" s="99"/>
      <c r="J110" s="99"/>
      <c r="K110" s="99"/>
    </row>
    <row r="111" spans="2:14" x14ac:dyDescent="0.25">
      <c r="G111" s="99"/>
      <c r="H111" s="99"/>
      <c r="I111" s="99"/>
      <c r="J111" s="99"/>
      <c r="K111" s="99"/>
    </row>
    <row r="112" spans="2:14" x14ac:dyDescent="0.25">
      <c r="G112" s="99"/>
      <c r="H112" s="99"/>
      <c r="I112" s="99"/>
      <c r="J112" s="99"/>
      <c r="K112" s="99"/>
    </row>
    <row r="113" spans="7:11" x14ac:dyDescent="0.25">
      <c r="G113" s="99"/>
      <c r="H113" s="99"/>
      <c r="I113" s="99"/>
      <c r="J113" s="99"/>
      <c r="K113" s="99"/>
    </row>
    <row r="114" spans="7:11" x14ac:dyDescent="0.25">
      <c r="G114" s="99"/>
      <c r="H114" s="99"/>
      <c r="I114" s="99"/>
      <c r="J114" s="99"/>
      <c r="K114" s="99"/>
    </row>
    <row r="115" spans="7:11" x14ac:dyDescent="0.25">
      <c r="G115" s="99"/>
      <c r="H115" s="99"/>
      <c r="I115" s="99"/>
      <c r="J115" s="99"/>
      <c r="K115" s="99"/>
    </row>
    <row r="116" spans="7:11" x14ac:dyDescent="0.25">
      <c r="G116" s="99"/>
      <c r="H116" s="99"/>
      <c r="I116" s="99"/>
      <c r="J116" s="99"/>
      <c r="K116" s="99"/>
    </row>
    <row r="117" spans="7:11" x14ac:dyDescent="0.25">
      <c r="G117" s="99"/>
      <c r="H117" s="99"/>
      <c r="I117" s="99"/>
      <c r="J117" s="99"/>
      <c r="K117" s="99"/>
    </row>
    <row r="118" spans="7:11" x14ac:dyDescent="0.25">
      <c r="G118" s="99"/>
      <c r="H118" s="99"/>
      <c r="I118" s="99"/>
      <c r="J118" s="99"/>
      <c r="K118" s="99"/>
    </row>
    <row r="119" spans="7:11" x14ac:dyDescent="0.25">
      <c r="G119" s="99"/>
      <c r="H119" s="99"/>
      <c r="I119" s="99"/>
      <c r="J119" s="99"/>
      <c r="K119" s="99"/>
    </row>
    <row r="120" spans="7:11" x14ac:dyDescent="0.25">
      <c r="G120" s="99"/>
      <c r="H120" s="99"/>
      <c r="I120" s="99"/>
      <c r="J120" s="99"/>
      <c r="K120" s="99"/>
    </row>
    <row r="121" spans="7:11" x14ac:dyDescent="0.25">
      <c r="G121" s="99"/>
      <c r="H121" s="99"/>
      <c r="I121" s="99"/>
      <c r="J121" s="99"/>
      <c r="K121" s="99"/>
    </row>
    <row r="122" spans="7:11" x14ac:dyDescent="0.25">
      <c r="G122" s="99"/>
      <c r="H122" s="99"/>
      <c r="I122" s="99"/>
      <c r="J122" s="99"/>
      <c r="K122" s="99"/>
    </row>
    <row r="123" spans="7:11" x14ac:dyDescent="0.25">
      <c r="G123" s="99"/>
      <c r="H123" s="99"/>
      <c r="I123" s="99"/>
      <c r="J123" s="99"/>
      <c r="K123" s="99"/>
    </row>
    <row r="124" spans="7:11" x14ac:dyDescent="0.25">
      <c r="G124" s="99"/>
      <c r="H124" s="99"/>
      <c r="I124" s="99"/>
      <c r="J124" s="99"/>
      <c r="K124" s="99"/>
    </row>
    <row r="125" spans="7:11" x14ac:dyDescent="0.25">
      <c r="G125" s="99"/>
      <c r="H125" s="99"/>
      <c r="I125" s="99"/>
      <c r="J125" s="99"/>
      <c r="K125" s="99"/>
    </row>
    <row r="126" spans="7:11" x14ac:dyDescent="0.25">
      <c r="G126" s="99"/>
      <c r="H126" s="99"/>
      <c r="I126" s="99"/>
      <c r="J126" s="99"/>
      <c r="K126" s="99"/>
    </row>
    <row r="127" spans="7:11" x14ac:dyDescent="0.25">
      <c r="G127" s="99"/>
      <c r="H127" s="99"/>
      <c r="I127" s="99"/>
      <c r="J127" s="99"/>
      <c r="K127" s="99"/>
    </row>
    <row r="128" spans="7:11" x14ac:dyDescent="0.25">
      <c r="G128" s="99"/>
      <c r="H128" s="99"/>
      <c r="I128" s="99"/>
      <c r="J128" s="99"/>
      <c r="K128" s="99"/>
    </row>
    <row r="129" spans="7:11" x14ac:dyDescent="0.25">
      <c r="G129" s="99"/>
      <c r="H129" s="99"/>
      <c r="I129" s="99"/>
      <c r="J129" s="99"/>
      <c r="K129" s="99"/>
    </row>
    <row r="130" spans="7:11" x14ac:dyDescent="0.25">
      <c r="G130" s="99"/>
      <c r="H130" s="99"/>
      <c r="I130" s="99"/>
      <c r="J130" s="99"/>
      <c r="K130" s="99"/>
    </row>
    <row r="131" spans="7:11" x14ac:dyDescent="0.25">
      <c r="G131" s="99"/>
      <c r="H131" s="99"/>
      <c r="I131" s="99"/>
      <c r="J131" s="99"/>
      <c r="K131" s="99"/>
    </row>
    <row r="132" spans="7:11" x14ac:dyDescent="0.25">
      <c r="G132" s="99"/>
      <c r="H132" s="99"/>
      <c r="I132" s="99"/>
      <c r="J132" s="99"/>
      <c r="K132" s="99"/>
    </row>
    <row r="133" spans="7:11" x14ac:dyDescent="0.25">
      <c r="G133" s="99"/>
      <c r="H133" s="99"/>
      <c r="I133" s="99"/>
      <c r="J133" s="99"/>
      <c r="K133" s="99"/>
    </row>
    <row r="134" spans="7:11" x14ac:dyDescent="0.25">
      <c r="G134" s="99"/>
      <c r="H134" s="99"/>
      <c r="I134" s="99"/>
      <c r="J134" s="99"/>
      <c r="K134" s="99"/>
    </row>
    <row r="135" spans="7:11" x14ac:dyDescent="0.25">
      <c r="G135" s="99"/>
      <c r="H135" s="99"/>
      <c r="I135" s="99"/>
      <c r="J135" s="99"/>
      <c r="K135" s="99"/>
    </row>
    <row r="136" spans="7:11" x14ac:dyDescent="0.25">
      <c r="G136" s="99"/>
      <c r="H136" s="99"/>
      <c r="I136" s="99"/>
      <c r="J136" s="99"/>
      <c r="K136" s="99"/>
    </row>
    <row r="137" spans="7:11" x14ac:dyDescent="0.25">
      <c r="G137" s="99"/>
      <c r="H137" s="99"/>
      <c r="I137" s="99"/>
      <c r="J137" s="99"/>
      <c r="K137" s="99"/>
    </row>
    <row r="138" spans="7:11" x14ac:dyDescent="0.25">
      <c r="G138" s="99"/>
      <c r="H138" s="99"/>
      <c r="I138" s="99"/>
      <c r="J138" s="99"/>
      <c r="K138" s="99"/>
    </row>
    <row r="139" spans="7:11" x14ac:dyDescent="0.25">
      <c r="G139" s="99"/>
      <c r="H139" s="99"/>
      <c r="I139" s="99"/>
      <c r="J139" s="99"/>
      <c r="K139" s="99"/>
    </row>
    <row r="140" spans="7:11" x14ac:dyDescent="0.25">
      <c r="G140" s="99"/>
      <c r="H140" s="99"/>
      <c r="I140" s="99"/>
      <c r="J140" s="99"/>
      <c r="K140" s="99"/>
    </row>
    <row r="141" spans="7:11" x14ac:dyDescent="0.25">
      <c r="G141" s="99"/>
      <c r="H141" s="99"/>
      <c r="I141" s="99"/>
      <c r="J141" s="99"/>
      <c r="K141" s="99"/>
    </row>
    <row r="142" spans="7:11" x14ac:dyDescent="0.25">
      <c r="G142" s="99"/>
      <c r="H142" s="99"/>
      <c r="I142" s="99"/>
      <c r="J142" s="99"/>
      <c r="K142" s="99"/>
    </row>
    <row r="143" spans="7:11" x14ac:dyDescent="0.25">
      <c r="G143" s="99"/>
      <c r="H143" s="99"/>
      <c r="I143" s="99"/>
      <c r="J143" s="99"/>
      <c r="K143" s="99"/>
    </row>
    <row r="144" spans="7:11" x14ac:dyDescent="0.25">
      <c r="G144" s="99"/>
      <c r="H144" s="99"/>
      <c r="I144" s="99"/>
      <c r="J144" s="99"/>
      <c r="K144" s="99"/>
    </row>
    <row r="145" spans="7:11" x14ac:dyDescent="0.25">
      <c r="G145" s="99"/>
      <c r="H145" s="99"/>
      <c r="I145" s="99"/>
      <c r="J145" s="99"/>
      <c r="K145" s="99"/>
    </row>
    <row r="146" spans="7:11" x14ac:dyDescent="0.25">
      <c r="G146" s="99"/>
      <c r="H146" s="99"/>
      <c r="I146" s="99"/>
      <c r="J146" s="99"/>
      <c r="K146" s="99"/>
    </row>
    <row r="147" spans="7:11" x14ac:dyDescent="0.25">
      <c r="G147" s="99"/>
      <c r="H147" s="99"/>
      <c r="I147" s="99"/>
      <c r="J147" s="99"/>
      <c r="K147" s="99"/>
    </row>
    <row r="148" spans="7:11" x14ac:dyDescent="0.25">
      <c r="G148" s="99"/>
      <c r="H148" s="99"/>
      <c r="I148" s="99"/>
      <c r="J148" s="99"/>
      <c r="K148" s="99"/>
    </row>
    <row r="149" spans="7:11" x14ac:dyDescent="0.25">
      <c r="G149" s="99"/>
      <c r="H149" s="99"/>
      <c r="I149" s="99"/>
      <c r="J149" s="99"/>
      <c r="K149" s="99"/>
    </row>
    <row r="150" spans="7:11" x14ac:dyDescent="0.25">
      <c r="G150" s="99"/>
      <c r="H150" s="99"/>
      <c r="I150" s="99"/>
      <c r="J150" s="99"/>
      <c r="K150" s="99"/>
    </row>
    <row r="151" spans="7:11" x14ac:dyDescent="0.25">
      <c r="G151" s="99"/>
      <c r="H151" s="99"/>
      <c r="I151" s="99"/>
      <c r="J151" s="99"/>
      <c r="K151" s="99"/>
    </row>
    <row r="152" spans="7:11" x14ac:dyDescent="0.25">
      <c r="G152" s="99"/>
      <c r="H152" s="99"/>
      <c r="I152" s="99"/>
      <c r="J152" s="99"/>
      <c r="K152" s="99"/>
    </row>
    <row r="153" spans="7:11" x14ac:dyDescent="0.25">
      <c r="G153" s="99"/>
      <c r="H153" s="99"/>
      <c r="I153" s="99"/>
      <c r="J153" s="99"/>
      <c r="K153" s="99"/>
    </row>
    <row r="154" spans="7:11" x14ac:dyDescent="0.25">
      <c r="G154" s="99"/>
      <c r="H154" s="99"/>
      <c r="I154" s="99"/>
      <c r="J154" s="99"/>
      <c r="K154" s="99"/>
    </row>
    <row r="155" spans="7:11" x14ac:dyDescent="0.25">
      <c r="G155" s="99"/>
      <c r="H155" s="99"/>
      <c r="I155" s="99"/>
      <c r="J155" s="99"/>
      <c r="K155" s="99"/>
    </row>
    <row r="156" spans="7:11" x14ac:dyDescent="0.25">
      <c r="G156" s="99"/>
      <c r="H156" s="99"/>
      <c r="I156" s="99"/>
      <c r="J156" s="99"/>
      <c r="K156" s="99"/>
    </row>
    <row r="157" spans="7:11" x14ac:dyDescent="0.25">
      <c r="G157" s="99"/>
      <c r="H157" s="99"/>
      <c r="I157" s="99"/>
      <c r="J157" s="99"/>
      <c r="K157" s="99"/>
    </row>
    <row r="158" spans="7:11" x14ac:dyDescent="0.25">
      <c r="G158" s="99"/>
      <c r="H158" s="99"/>
      <c r="I158" s="99"/>
      <c r="J158" s="99"/>
      <c r="K158" s="99"/>
    </row>
    <row r="159" spans="7:11" x14ac:dyDescent="0.25">
      <c r="G159" s="99"/>
      <c r="H159" s="99"/>
      <c r="I159" s="99"/>
      <c r="J159" s="99"/>
      <c r="K159" s="99"/>
    </row>
    <row r="160" spans="7:11" x14ac:dyDescent="0.25">
      <c r="G160" s="99"/>
      <c r="H160" s="99"/>
      <c r="I160" s="99"/>
      <c r="J160" s="99"/>
      <c r="K160" s="99"/>
    </row>
    <row r="161" spans="7:11" x14ac:dyDescent="0.25">
      <c r="G161" s="99"/>
      <c r="H161" s="99"/>
      <c r="I161" s="99"/>
      <c r="J161" s="99"/>
      <c r="K161" s="99"/>
    </row>
    <row r="162" spans="7:11" x14ac:dyDescent="0.25">
      <c r="G162" s="99"/>
      <c r="H162" s="99"/>
      <c r="I162" s="99"/>
      <c r="J162" s="99"/>
      <c r="K162" s="99"/>
    </row>
    <row r="163" spans="7:11" x14ac:dyDescent="0.25">
      <c r="G163" s="99"/>
      <c r="H163" s="99"/>
      <c r="I163" s="99"/>
      <c r="J163" s="99"/>
      <c r="K163" s="99"/>
    </row>
    <row r="164" spans="7:11" x14ac:dyDescent="0.25">
      <c r="G164" s="99"/>
      <c r="H164" s="99"/>
      <c r="I164" s="99"/>
      <c r="J164" s="99"/>
      <c r="K164" s="99"/>
    </row>
    <row r="165" spans="7:11" x14ac:dyDescent="0.25">
      <c r="G165" s="99"/>
      <c r="H165" s="99"/>
      <c r="I165" s="99"/>
      <c r="J165" s="99"/>
      <c r="K165" s="99"/>
    </row>
    <row r="166" spans="7:11" x14ac:dyDescent="0.25">
      <c r="G166" s="99"/>
      <c r="H166" s="99"/>
      <c r="I166" s="99"/>
      <c r="J166" s="99"/>
      <c r="K166" s="99"/>
    </row>
    <row r="167" spans="7:11" x14ac:dyDescent="0.25">
      <c r="G167" s="99"/>
      <c r="H167" s="99"/>
      <c r="I167" s="99"/>
      <c r="J167" s="99"/>
      <c r="K167" s="99"/>
    </row>
    <row r="168" spans="7:11" x14ac:dyDescent="0.25">
      <c r="G168" s="99"/>
      <c r="H168" s="99"/>
      <c r="I168" s="99"/>
      <c r="J168" s="99"/>
      <c r="K168" s="99"/>
    </row>
    <row r="169" spans="7:11" x14ac:dyDescent="0.25">
      <c r="G169" s="99"/>
      <c r="H169" s="99"/>
      <c r="I169" s="99"/>
      <c r="J169" s="99"/>
      <c r="K169" s="99"/>
    </row>
    <row r="170" spans="7:11" x14ac:dyDescent="0.25">
      <c r="G170" s="99"/>
      <c r="H170" s="99"/>
      <c r="I170" s="99"/>
      <c r="J170" s="99"/>
      <c r="K170" s="99"/>
    </row>
    <row r="171" spans="7:11" x14ac:dyDescent="0.25">
      <c r="G171" s="99"/>
      <c r="H171" s="99"/>
      <c r="I171" s="99"/>
      <c r="J171" s="99"/>
      <c r="K171" s="99"/>
    </row>
    <row r="172" spans="7:11" x14ac:dyDescent="0.25">
      <c r="G172" s="99"/>
      <c r="H172" s="99"/>
      <c r="I172" s="99"/>
      <c r="J172" s="99"/>
      <c r="K172" s="99"/>
    </row>
    <row r="173" spans="7:11" x14ac:dyDescent="0.25">
      <c r="G173" s="99"/>
      <c r="H173" s="99"/>
      <c r="I173" s="99"/>
      <c r="J173" s="99"/>
      <c r="K173" s="99"/>
    </row>
    <row r="174" spans="7:11" x14ac:dyDescent="0.25">
      <c r="G174" s="99"/>
      <c r="H174" s="99"/>
      <c r="I174" s="99"/>
      <c r="J174" s="99"/>
      <c r="K174" s="99"/>
    </row>
    <row r="175" spans="7:11" x14ac:dyDescent="0.25">
      <c r="G175" s="99"/>
      <c r="H175" s="99"/>
      <c r="I175" s="99"/>
      <c r="J175" s="99"/>
      <c r="K175" s="99"/>
    </row>
    <row r="176" spans="7:11" x14ac:dyDescent="0.25">
      <c r="G176" s="99"/>
      <c r="H176" s="99"/>
      <c r="I176" s="99"/>
      <c r="J176" s="99"/>
      <c r="K176" s="99"/>
    </row>
    <row r="177" spans="7:11" x14ac:dyDescent="0.25">
      <c r="G177" s="99"/>
      <c r="H177" s="99"/>
      <c r="I177" s="99"/>
      <c r="J177" s="99"/>
      <c r="K177" s="99"/>
    </row>
    <row r="178" spans="7:11" x14ac:dyDescent="0.25">
      <c r="G178" s="99"/>
      <c r="H178" s="99"/>
      <c r="I178" s="99"/>
      <c r="J178" s="99"/>
      <c r="K178" s="99"/>
    </row>
    <row r="179" spans="7:11" x14ac:dyDescent="0.25">
      <c r="G179" s="99"/>
      <c r="H179" s="99"/>
      <c r="I179" s="99"/>
      <c r="J179" s="99"/>
      <c r="K179" s="99"/>
    </row>
    <row r="180" spans="7:11" x14ac:dyDescent="0.25">
      <c r="G180" s="99"/>
      <c r="H180" s="99"/>
      <c r="I180" s="99"/>
      <c r="J180" s="99"/>
      <c r="K180" s="99"/>
    </row>
    <row r="181" spans="7:11" x14ac:dyDescent="0.25">
      <c r="G181" s="99"/>
      <c r="H181" s="99"/>
      <c r="I181" s="99"/>
      <c r="J181" s="99"/>
      <c r="K181" s="99"/>
    </row>
    <row r="182" spans="7:11" x14ac:dyDescent="0.25">
      <c r="G182" s="99"/>
      <c r="H182" s="99"/>
      <c r="I182" s="99"/>
      <c r="J182" s="99"/>
      <c r="K182" s="99"/>
    </row>
    <row r="183" spans="7:11" x14ac:dyDescent="0.25">
      <c r="G183" s="99"/>
      <c r="H183" s="99"/>
      <c r="I183" s="99"/>
      <c r="J183" s="99"/>
      <c r="K183" s="99"/>
    </row>
    <row r="184" spans="7:11" x14ac:dyDescent="0.25">
      <c r="G184" s="99"/>
      <c r="H184" s="99"/>
      <c r="I184" s="99"/>
      <c r="J184" s="99"/>
      <c r="K184" s="99"/>
    </row>
    <row r="185" spans="7:11" x14ac:dyDescent="0.25">
      <c r="G185" s="99"/>
      <c r="H185" s="99"/>
      <c r="I185" s="99"/>
      <c r="J185" s="99"/>
      <c r="K185" s="99"/>
    </row>
    <row r="186" spans="7:11" x14ac:dyDescent="0.25">
      <c r="G186" s="99"/>
      <c r="H186" s="99"/>
      <c r="I186" s="99"/>
      <c r="J186" s="99"/>
      <c r="K186" s="99"/>
    </row>
    <row r="187" spans="7:11" x14ac:dyDescent="0.25">
      <c r="G187" s="99"/>
      <c r="H187" s="99"/>
      <c r="I187" s="99"/>
      <c r="J187" s="99"/>
      <c r="K187" s="99"/>
    </row>
    <row r="188" spans="7:11" x14ac:dyDescent="0.25">
      <c r="G188" s="99"/>
      <c r="H188" s="99"/>
      <c r="I188" s="99"/>
      <c r="J188" s="99"/>
      <c r="K188" s="99"/>
    </row>
    <row r="189" spans="7:11" x14ac:dyDescent="0.25">
      <c r="G189" s="99"/>
      <c r="H189" s="99"/>
      <c r="I189" s="99"/>
      <c r="J189" s="99"/>
      <c r="K189" s="99"/>
    </row>
    <row r="190" spans="7:11" x14ac:dyDescent="0.25">
      <c r="G190" s="99"/>
      <c r="H190" s="99"/>
      <c r="I190" s="99"/>
      <c r="J190" s="99"/>
      <c r="K190" s="99"/>
    </row>
    <row r="191" spans="7:11" x14ac:dyDescent="0.25">
      <c r="G191" s="99"/>
      <c r="H191" s="99"/>
      <c r="I191" s="99"/>
      <c r="J191" s="99"/>
      <c r="K191" s="99"/>
    </row>
    <row r="192" spans="7:11" x14ac:dyDescent="0.25">
      <c r="G192" s="99"/>
      <c r="H192" s="99"/>
      <c r="I192" s="99"/>
      <c r="J192" s="99"/>
      <c r="K192" s="99"/>
    </row>
    <row r="193" spans="7:11" x14ac:dyDescent="0.25">
      <c r="G193" s="99"/>
      <c r="H193" s="99"/>
      <c r="I193" s="99"/>
      <c r="J193" s="99"/>
      <c r="K193" s="99"/>
    </row>
    <row r="194" spans="7:11" x14ac:dyDescent="0.25">
      <c r="G194" s="99"/>
      <c r="H194" s="99"/>
      <c r="I194" s="99"/>
      <c r="J194" s="99"/>
      <c r="K194" s="99"/>
    </row>
    <row r="195" spans="7:11" x14ac:dyDescent="0.25">
      <c r="G195" s="99"/>
      <c r="H195" s="99"/>
      <c r="I195" s="99"/>
      <c r="J195" s="99"/>
      <c r="K195" s="99"/>
    </row>
    <row r="196" spans="7:11" x14ac:dyDescent="0.25">
      <c r="G196" s="99"/>
      <c r="H196" s="99"/>
      <c r="I196" s="99"/>
      <c r="J196" s="99"/>
      <c r="K196" s="99"/>
    </row>
    <row r="197" spans="7:11" x14ac:dyDescent="0.25">
      <c r="G197" s="99"/>
      <c r="H197" s="99"/>
      <c r="I197" s="99"/>
      <c r="J197" s="99"/>
      <c r="K197" s="99"/>
    </row>
    <row r="198" spans="7:11" x14ac:dyDescent="0.25">
      <c r="G198" s="99"/>
      <c r="H198" s="99"/>
      <c r="I198" s="99"/>
      <c r="J198" s="99"/>
      <c r="K198" s="99"/>
    </row>
    <row r="199" spans="7:11" x14ac:dyDescent="0.25">
      <c r="G199" s="99"/>
      <c r="H199" s="99"/>
      <c r="I199" s="99"/>
      <c r="J199" s="99"/>
      <c r="K199" s="99"/>
    </row>
    <row r="200" spans="7:11" x14ac:dyDescent="0.25">
      <c r="G200" s="99"/>
      <c r="H200" s="99"/>
      <c r="I200" s="99"/>
      <c r="J200" s="99"/>
      <c r="K200" s="99"/>
    </row>
    <row r="201" spans="7:11" x14ac:dyDescent="0.25">
      <c r="G201" s="99"/>
      <c r="H201" s="99"/>
      <c r="I201" s="99"/>
      <c r="J201" s="99"/>
      <c r="K201" s="99"/>
    </row>
    <row r="202" spans="7:11" x14ac:dyDescent="0.25">
      <c r="G202" s="99"/>
      <c r="H202" s="99"/>
      <c r="I202" s="99"/>
      <c r="J202" s="99"/>
      <c r="K202" s="99"/>
    </row>
    <row r="203" spans="7:11" x14ac:dyDescent="0.25">
      <c r="G203" s="99"/>
      <c r="H203" s="99"/>
      <c r="I203" s="99"/>
      <c r="J203" s="99"/>
      <c r="K203" s="99"/>
    </row>
    <row r="204" spans="7:11" x14ac:dyDescent="0.25">
      <c r="G204" s="99"/>
      <c r="H204" s="99"/>
      <c r="I204" s="99"/>
      <c r="J204" s="99"/>
      <c r="K204" s="99"/>
    </row>
    <row r="205" spans="7:11" x14ac:dyDescent="0.25">
      <c r="G205" s="99"/>
      <c r="H205" s="99"/>
      <c r="I205" s="99"/>
      <c r="J205" s="99"/>
      <c r="K205" s="99"/>
    </row>
    <row r="206" spans="7:11" x14ac:dyDescent="0.25">
      <c r="G206" s="99"/>
      <c r="H206" s="99"/>
      <c r="I206" s="99"/>
      <c r="J206" s="99"/>
      <c r="K206" s="99"/>
    </row>
    <row r="207" spans="7:11" x14ac:dyDescent="0.25">
      <c r="G207" s="99"/>
      <c r="H207" s="99"/>
      <c r="I207" s="99"/>
      <c r="J207" s="99"/>
      <c r="K207" s="99"/>
    </row>
    <row r="208" spans="7:11" x14ac:dyDescent="0.25">
      <c r="G208" s="99"/>
      <c r="H208" s="99"/>
      <c r="I208" s="99"/>
      <c r="J208" s="99"/>
      <c r="K208" s="99"/>
    </row>
    <row r="209" spans="7:11" x14ac:dyDescent="0.25">
      <c r="G209" s="99"/>
      <c r="H209" s="99"/>
      <c r="I209" s="99"/>
      <c r="J209" s="99"/>
      <c r="K209" s="99"/>
    </row>
    <row r="210" spans="7:11" x14ac:dyDescent="0.25">
      <c r="G210" s="99"/>
      <c r="H210" s="99"/>
      <c r="I210" s="99"/>
      <c r="J210" s="99"/>
      <c r="K210" s="99"/>
    </row>
    <row r="211" spans="7:11" x14ac:dyDescent="0.25">
      <c r="G211" s="99"/>
      <c r="H211" s="99"/>
      <c r="I211" s="99"/>
      <c r="J211" s="99"/>
      <c r="K211" s="99"/>
    </row>
    <row r="212" spans="7:11" x14ac:dyDescent="0.25">
      <c r="G212" s="99"/>
      <c r="H212" s="99"/>
      <c r="I212" s="99"/>
      <c r="J212" s="99"/>
      <c r="K212" s="99"/>
    </row>
    <row r="213" spans="7:11" x14ac:dyDescent="0.25">
      <c r="G213" s="99"/>
      <c r="H213" s="99"/>
      <c r="I213" s="99"/>
      <c r="J213" s="99"/>
      <c r="K213" s="99"/>
    </row>
    <row r="214" spans="7:11" x14ac:dyDescent="0.25">
      <c r="G214" s="99"/>
      <c r="H214" s="99"/>
      <c r="I214" s="99"/>
      <c r="J214" s="99"/>
      <c r="K214" s="99"/>
    </row>
    <row r="215" spans="7:11" x14ac:dyDescent="0.25">
      <c r="G215" s="99"/>
      <c r="H215" s="99"/>
      <c r="I215" s="99"/>
      <c r="J215" s="99"/>
      <c r="K215" s="99"/>
    </row>
    <row r="216" spans="7:11" x14ac:dyDescent="0.25">
      <c r="G216" s="99"/>
      <c r="H216" s="99"/>
      <c r="I216" s="99"/>
      <c r="J216" s="99"/>
      <c r="K216" s="99"/>
    </row>
    <row r="217" spans="7:11" x14ac:dyDescent="0.25">
      <c r="G217" s="99"/>
      <c r="H217" s="99"/>
      <c r="I217" s="99"/>
      <c r="J217" s="99"/>
      <c r="K217" s="99"/>
    </row>
    <row r="218" spans="7:11" x14ac:dyDescent="0.25">
      <c r="G218" s="99"/>
      <c r="H218" s="99"/>
      <c r="I218" s="99"/>
      <c r="J218" s="99"/>
      <c r="K218" s="99"/>
    </row>
    <row r="219" spans="7:11" x14ac:dyDescent="0.25">
      <c r="G219" s="99"/>
      <c r="H219" s="99"/>
      <c r="I219" s="99"/>
      <c r="J219" s="99"/>
      <c r="K219" s="99"/>
    </row>
    <row r="220" spans="7:11" x14ac:dyDescent="0.25">
      <c r="G220" s="99"/>
      <c r="H220" s="99"/>
      <c r="I220" s="99"/>
      <c r="J220" s="99"/>
      <c r="K220" s="99"/>
    </row>
    <row r="221" spans="7:11" x14ac:dyDescent="0.25">
      <c r="K221" s="99"/>
    </row>
    <row r="222" spans="7:11" x14ac:dyDescent="0.25">
      <c r="K222" s="99"/>
    </row>
    <row r="223" spans="7:11" x14ac:dyDescent="0.25">
      <c r="K223" s="99"/>
    </row>
    <row r="224" spans="7:11" x14ac:dyDescent="0.25">
      <c r="K224" s="99"/>
    </row>
    <row r="225" spans="11:11" x14ac:dyDescent="0.25">
      <c r="K225" s="99"/>
    </row>
    <row r="226" spans="11:11" x14ac:dyDescent="0.25">
      <c r="K226" s="99"/>
    </row>
    <row r="227" spans="11:11" x14ac:dyDescent="0.25">
      <c r="K227" s="99"/>
    </row>
    <row r="228" spans="11:11" x14ac:dyDescent="0.25">
      <c r="K228" s="99"/>
    </row>
    <row r="229" spans="11:11" x14ac:dyDescent="0.25">
      <c r="K229" s="99"/>
    </row>
    <row r="230" spans="11:11" x14ac:dyDescent="0.25">
      <c r="K230" s="99"/>
    </row>
    <row r="231" spans="11:11" x14ac:dyDescent="0.25">
      <c r="K231" s="99"/>
    </row>
    <row r="232" spans="11:11" x14ac:dyDescent="0.25">
      <c r="K232" s="99"/>
    </row>
    <row r="233" spans="11:11" x14ac:dyDescent="0.25">
      <c r="K233" s="99"/>
    </row>
    <row r="234" spans="11:11" x14ac:dyDescent="0.25">
      <c r="K234" s="99"/>
    </row>
    <row r="235" spans="11:11" x14ac:dyDescent="0.25">
      <c r="K235" s="99"/>
    </row>
    <row r="236" spans="11:11" x14ac:dyDescent="0.25">
      <c r="K236" s="99"/>
    </row>
    <row r="237" spans="11:11" x14ac:dyDescent="0.25">
      <c r="K237" s="99"/>
    </row>
    <row r="238" spans="11:11" x14ac:dyDescent="0.25">
      <c r="K238" s="99"/>
    </row>
    <row r="239" spans="11:11" x14ac:dyDescent="0.25">
      <c r="K239" s="99"/>
    </row>
    <row r="240" spans="11:11" x14ac:dyDescent="0.25">
      <c r="K240" s="99"/>
    </row>
    <row r="241" spans="11:11" x14ac:dyDescent="0.25">
      <c r="K241" s="99"/>
    </row>
    <row r="242" spans="11:11" x14ac:dyDescent="0.25">
      <c r="K242" s="99"/>
    </row>
    <row r="243" spans="11:11" x14ac:dyDescent="0.25">
      <c r="K243" s="99"/>
    </row>
    <row r="244" spans="11:11" x14ac:dyDescent="0.25">
      <c r="K244" s="99"/>
    </row>
    <row r="245" spans="11:11" x14ac:dyDescent="0.25">
      <c r="K245" s="99"/>
    </row>
    <row r="246" spans="11:11" x14ac:dyDescent="0.25">
      <c r="K246" s="99"/>
    </row>
    <row r="247" spans="11:11" x14ac:dyDescent="0.25">
      <c r="K247" s="99"/>
    </row>
    <row r="248" spans="11:11" x14ac:dyDescent="0.25">
      <c r="K248" s="99"/>
    </row>
    <row r="249" spans="11:11" x14ac:dyDescent="0.25">
      <c r="K249" s="99"/>
    </row>
    <row r="250" spans="11:11" x14ac:dyDescent="0.25">
      <c r="K250" s="99"/>
    </row>
    <row r="251" spans="11:11" x14ac:dyDescent="0.25">
      <c r="K251" s="99"/>
    </row>
    <row r="252" spans="11:11" x14ac:dyDescent="0.25">
      <c r="K252" s="99"/>
    </row>
    <row r="253" spans="11:11" x14ac:dyDescent="0.25">
      <c r="K253" s="99"/>
    </row>
    <row r="254" spans="11:11" x14ac:dyDescent="0.25">
      <c r="K254" s="99"/>
    </row>
    <row r="255" spans="11:11" x14ac:dyDescent="0.25">
      <c r="K255" s="99"/>
    </row>
    <row r="256" spans="11:11" x14ac:dyDescent="0.25">
      <c r="K256" s="99"/>
    </row>
    <row r="257" spans="11:11" x14ac:dyDescent="0.25">
      <c r="K257" s="99"/>
    </row>
    <row r="258" spans="11:11" x14ac:dyDescent="0.25">
      <c r="K258" s="99"/>
    </row>
    <row r="259" spans="11:11" x14ac:dyDescent="0.25">
      <c r="K259" s="99"/>
    </row>
    <row r="260" spans="11:11" x14ac:dyDescent="0.25">
      <c r="K260" s="99"/>
    </row>
    <row r="261" spans="11:11" x14ac:dyDescent="0.25">
      <c r="K261" s="99"/>
    </row>
    <row r="262" spans="11:11" x14ac:dyDescent="0.25">
      <c r="K262" s="99"/>
    </row>
    <row r="263" spans="11:11" x14ac:dyDescent="0.25">
      <c r="K263" s="99"/>
    </row>
    <row r="264" spans="11:11" x14ac:dyDescent="0.25">
      <c r="K264" s="99"/>
    </row>
    <row r="265" spans="11:11" x14ac:dyDescent="0.25">
      <c r="K265" s="99"/>
    </row>
    <row r="266" spans="11:11" x14ac:dyDescent="0.25">
      <c r="K266" s="99"/>
    </row>
    <row r="267" spans="11:11" x14ac:dyDescent="0.25">
      <c r="K267" s="99"/>
    </row>
    <row r="268" spans="11:11" x14ac:dyDescent="0.25">
      <c r="K268" s="99"/>
    </row>
    <row r="269" spans="11:11" x14ac:dyDescent="0.25">
      <c r="K269" s="99"/>
    </row>
    <row r="270" spans="11:11" x14ac:dyDescent="0.25">
      <c r="K270" s="99"/>
    </row>
    <row r="271" spans="11:11" x14ac:dyDescent="0.25">
      <c r="K271" s="99"/>
    </row>
    <row r="272" spans="11:11" x14ac:dyDescent="0.25">
      <c r="K272" s="99"/>
    </row>
    <row r="273" spans="11:11" x14ac:dyDescent="0.25">
      <c r="K273" s="99"/>
    </row>
    <row r="274" spans="11:11" x14ac:dyDescent="0.25">
      <c r="K274" s="99"/>
    </row>
    <row r="275" spans="11:11" x14ac:dyDescent="0.25">
      <c r="K275" s="99"/>
    </row>
    <row r="276" spans="11:11" x14ac:dyDescent="0.25">
      <c r="K276" s="99"/>
    </row>
    <row r="277" spans="11:11" x14ac:dyDescent="0.25">
      <c r="K277" s="99"/>
    </row>
    <row r="278" spans="11:11" x14ac:dyDescent="0.25">
      <c r="K278" s="99"/>
    </row>
    <row r="279" spans="11:11" x14ac:dyDescent="0.25">
      <c r="K279" s="99"/>
    </row>
    <row r="280" spans="11:11" x14ac:dyDescent="0.25">
      <c r="K280" s="99"/>
    </row>
    <row r="281" spans="11:11" x14ac:dyDescent="0.25">
      <c r="K281" s="99"/>
    </row>
    <row r="282" spans="11:11" x14ac:dyDescent="0.25">
      <c r="K282" s="99"/>
    </row>
    <row r="283" spans="11:11" x14ac:dyDescent="0.25">
      <c r="K283" s="99"/>
    </row>
    <row r="284" spans="11:11" x14ac:dyDescent="0.25">
      <c r="K284" s="99"/>
    </row>
    <row r="285" spans="11:11" x14ac:dyDescent="0.25">
      <c r="K285" s="99"/>
    </row>
    <row r="286" spans="11:11" x14ac:dyDescent="0.25">
      <c r="K286" s="99"/>
    </row>
    <row r="287" spans="11:11" x14ac:dyDescent="0.25">
      <c r="K287" s="99"/>
    </row>
    <row r="288" spans="11:11" x14ac:dyDescent="0.25">
      <c r="K288" s="99"/>
    </row>
    <row r="289" spans="11:11" x14ac:dyDescent="0.25">
      <c r="K289" s="99"/>
    </row>
    <row r="290" spans="11:11" x14ac:dyDescent="0.25">
      <c r="K290" s="99"/>
    </row>
    <row r="291" spans="11:11" x14ac:dyDescent="0.25">
      <c r="K291" s="99"/>
    </row>
    <row r="292" spans="11:11" x14ac:dyDescent="0.25">
      <c r="K292" s="99"/>
    </row>
    <row r="293" spans="11:11" x14ac:dyDescent="0.25">
      <c r="K293" s="99"/>
    </row>
    <row r="294" spans="11:11" x14ac:dyDescent="0.25">
      <c r="K294" s="99"/>
    </row>
    <row r="295" spans="11:11" x14ac:dyDescent="0.25">
      <c r="K295" s="99"/>
    </row>
    <row r="296" spans="11:11" x14ac:dyDescent="0.25">
      <c r="K296" s="99"/>
    </row>
    <row r="297" spans="11:11" x14ac:dyDescent="0.25">
      <c r="K297" s="99"/>
    </row>
    <row r="298" spans="11:11" x14ac:dyDescent="0.25">
      <c r="K298" s="99"/>
    </row>
    <row r="299" spans="11:11" x14ac:dyDescent="0.25">
      <c r="K299" s="99"/>
    </row>
    <row r="300" spans="11:11" x14ac:dyDescent="0.25">
      <c r="K300" s="99"/>
    </row>
    <row r="301" spans="11:11" x14ac:dyDescent="0.25">
      <c r="K301" s="99"/>
    </row>
    <row r="302" spans="11:11" x14ac:dyDescent="0.25">
      <c r="K302" s="99"/>
    </row>
    <row r="303" spans="11:11" x14ac:dyDescent="0.25">
      <c r="K303" s="99"/>
    </row>
    <row r="304" spans="11:11" x14ac:dyDescent="0.25">
      <c r="K304" s="99"/>
    </row>
    <row r="305" spans="11:11" x14ac:dyDescent="0.25">
      <c r="K305" s="99"/>
    </row>
    <row r="306" spans="11:11" x14ac:dyDescent="0.25">
      <c r="K306" s="99"/>
    </row>
    <row r="307" spans="11:11" x14ac:dyDescent="0.25">
      <c r="K307" s="99"/>
    </row>
    <row r="308" spans="11:11" x14ac:dyDescent="0.25">
      <c r="K308" s="99"/>
    </row>
    <row r="309" spans="11:11" x14ac:dyDescent="0.25">
      <c r="K309" s="99"/>
    </row>
    <row r="310" spans="11:11" x14ac:dyDescent="0.25">
      <c r="K310" s="99"/>
    </row>
    <row r="311" spans="11:11" x14ac:dyDescent="0.25">
      <c r="K311" s="99"/>
    </row>
    <row r="312" spans="11:11" x14ac:dyDescent="0.25">
      <c r="K312" s="99"/>
    </row>
    <row r="313" spans="11:11" x14ac:dyDescent="0.25">
      <c r="K313" s="99"/>
    </row>
    <row r="314" spans="11:11" x14ac:dyDescent="0.25">
      <c r="K314" s="99"/>
    </row>
    <row r="315" spans="11:11" x14ac:dyDescent="0.25">
      <c r="K315" s="99"/>
    </row>
    <row r="499" spans="1:1" x14ac:dyDescent="0.25">
      <c r="A499" s="96" t="s">
        <v>110</v>
      </c>
    </row>
    <row r="500" spans="1:1" x14ac:dyDescent="0.25">
      <c r="A500" s="96">
        <v>36678</v>
      </c>
    </row>
    <row r="501" spans="1:1" x14ac:dyDescent="0.25">
      <c r="A501" s="96" t="s">
        <v>110</v>
      </c>
    </row>
    <row r="502" spans="1:1" x14ac:dyDescent="0.25">
      <c r="A502" s="96">
        <v>36708</v>
      </c>
    </row>
    <row r="503" spans="1:1" x14ac:dyDescent="0.25">
      <c r="A503" s="96" t="s">
        <v>110</v>
      </c>
    </row>
    <row r="504" spans="1:1" x14ac:dyDescent="0.25">
      <c r="A504" s="96">
        <v>36739</v>
      </c>
    </row>
    <row r="505" spans="1:1" x14ac:dyDescent="0.25">
      <c r="A505" s="96" t="s">
        <v>110</v>
      </c>
    </row>
    <row r="506" spans="1:1" x14ac:dyDescent="0.25">
      <c r="A506" s="96">
        <v>36770</v>
      </c>
    </row>
    <row r="507" spans="1:1" x14ac:dyDescent="0.25">
      <c r="A507" s="96" t="s">
        <v>110</v>
      </c>
    </row>
    <row r="508" spans="1:1" x14ac:dyDescent="0.25">
      <c r="A508" s="96">
        <v>36800</v>
      </c>
    </row>
    <row r="509" spans="1:1" x14ac:dyDescent="0.25">
      <c r="A509" s="96" t="s">
        <v>110</v>
      </c>
    </row>
    <row r="510" spans="1:1" x14ac:dyDescent="0.25">
      <c r="A510" s="96">
        <v>36831</v>
      </c>
    </row>
    <row r="511" spans="1:1" x14ac:dyDescent="0.25">
      <c r="A511" s="96" t="s">
        <v>110</v>
      </c>
    </row>
    <row r="512" spans="1:1" x14ac:dyDescent="0.25">
      <c r="A512" s="96">
        <v>36861</v>
      </c>
    </row>
    <row r="513" spans="1:1" x14ac:dyDescent="0.25">
      <c r="A513" s="96" t="s">
        <v>110</v>
      </c>
    </row>
    <row r="514" spans="1:1" x14ac:dyDescent="0.25">
      <c r="A514" s="96">
        <v>36892</v>
      </c>
    </row>
    <row r="515" spans="1:1" x14ac:dyDescent="0.25">
      <c r="A515" s="96" t="s">
        <v>110</v>
      </c>
    </row>
    <row r="516" spans="1:1" x14ac:dyDescent="0.25">
      <c r="A516" s="96">
        <v>36923</v>
      </c>
    </row>
    <row r="517" spans="1:1" x14ac:dyDescent="0.25">
      <c r="A517" s="96" t="s">
        <v>110</v>
      </c>
    </row>
    <row r="518" spans="1:1" x14ac:dyDescent="0.25">
      <c r="A518" s="96">
        <v>36951</v>
      </c>
    </row>
    <row r="519" spans="1:1" x14ac:dyDescent="0.25">
      <c r="A519" s="96" t="s">
        <v>110</v>
      </c>
    </row>
    <row r="520" spans="1:1" x14ac:dyDescent="0.25">
      <c r="A520" s="96">
        <v>36982</v>
      </c>
    </row>
    <row r="521" spans="1:1" x14ac:dyDescent="0.25">
      <c r="A521" s="96" t="s">
        <v>110</v>
      </c>
    </row>
    <row r="522" spans="1:1" x14ac:dyDescent="0.25">
      <c r="A522" s="96">
        <v>37012</v>
      </c>
    </row>
    <row r="523" spans="1:1" x14ac:dyDescent="0.25">
      <c r="A523" s="96" t="s">
        <v>110</v>
      </c>
    </row>
    <row r="524" spans="1:1" x14ac:dyDescent="0.25">
      <c r="A524" s="96">
        <v>37043</v>
      </c>
    </row>
    <row r="525" spans="1:1" x14ac:dyDescent="0.25">
      <c r="A525" s="96" t="s">
        <v>110</v>
      </c>
    </row>
    <row r="526" spans="1:1" x14ac:dyDescent="0.25">
      <c r="A526" s="96">
        <v>37073</v>
      </c>
    </row>
    <row r="527" spans="1:1" x14ac:dyDescent="0.25">
      <c r="A527" s="96" t="s">
        <v>110</v>
      </c>
    </row>
    <row r="528" spans="1:1" x14ac:dyDescent="0.25">
      <c r="A528" s="96">
        <v>37104</v>
      </c>
    </row>
    <row r="529" spans="1:1" x14ac:dyDescent="0.25">
      <c r="A529" s="96" t="s">
        <v>110</v>
      </c>
    </row>
    <row r="530" spans="1:1" x14ac:dyDescent="0.25">
      <c r="A530" s="96">
        <v>37135</v>
      </c>
    </row>
    <row r="531" spans="1:1" x14ac:dyDescent="0.25">
      <c r="A531" s="96" t="s">
        <v>110</v>
      </c>
    </row>
    <row r="532" spans="1:1" x14ac:dyDescent="0.25">
      <c r="A532" s="96">
        <v>37165</v>
      </c>
    </row>
    <row r="533" spans="1:1" x14ac:dyDescent="0.25">
      <c r="A533" s="96" t="s">
        <v>110</v>
      </c>
    </row>
    <row r="534" spans="1:1" x14ac:dyDescent="0.25">
      <c r="A534" s="96">
        <v>37196</v>
      </c>
    </row>
    <row r="535" spans="1:1" x14ac:dyDescent="0.25">
      <c r="A535" s="96" t="s">
        <v>110</v>
      </c>
    </row>
    <row r="536" spans="1:1" x14ac:dyDescent="0.25">
      <c r="A536" s="96">
        <v>37226</v>
      </c>
    </row>
    <row r="537" spans="1:1" x14ac:dyDescent="0.25">
      <c r="A537" s="96" t="s">
        <v>110</v>
      </c>
    </row>
    <row r="538" spans="1:1" x14ac:dyDescent="0.25">
      <c r="A538" s="96">
        <v>37257</v>
      </c>
    </row>
    <row r="539" spans="1:1" x14ac:dyDescent="0.25">
      <c r="A539" s="96" t="s">
        <v>110</v>
      </c>
    </row>
    <row r="540" spans="1:1" x14ac:dyDescent="0.25">
      <c r="A540" s="96">
        <v>37288</v>
      </c>
    </row>
    <row r="541" spans="1:1" x14ac:dyDescent="0.25">
      <c r="A541" s="96" t="s">
        <v>110</v>
      </c>
    </row>
    <row r="542" spans="1:1" x14ac:dyDescent="0.25">
      <c r="A542" s="96">
        <v>37316</v>
      </c>
    </row>
    <row r="543" spans="1:1" x14ac:dyDescent="0.25">
      <c r="A543" s="96" t="s">
        <v>110</v>
      </c>
    </row>
    <row r="544" spans="1:1" x14ac:dyDescent="0.25">
      <c r="A544" s="96">
        <v>37347</v>
      </c>
    </row>
    <row r="545" spans="1:1" x14ac:dyDescent="0.25">
      <c r="A545" s="96" t="s">
        <v>110</v>
      </c>
    </row>
    <row r="546" spans="1:1" x14ac:dyDescent="0.25">
      <c r="A546" s="96">
        <v>37377</v>
      </c>
    </row>
    <row r="547" spans="1:1" x14ac:dyDescent="0.25">
      <c r="A547" s="96" t="s">
        <v>110</v>
      </c>
    </row>
    <row r="548" spans="1:1" x14ac:dyDescent="0.25">
      <c r="A548" s="96">
        <v>37408</v>
      </c>
    </row>
    <row r="549" spans="1:1" x14ac:dyDescent="0.25">
      <c r="A549" s="96" t="s">
        <v>110</v>
      </c>
    </row>
    <row r="550" spans="1:1" x14ac:dyDescent="0.25">
      <c r="A550" s="96">
        <v>37438</v>
      </c>
    </row>
    <row r="551" spans="1:1" x14ac:dyDescent="0.25">
      <c r="A551" s="96" t="s">
        <v>110</v>
      </c>
    </row>
    <row r="552" spans="1:1" x14ac:dyDescent="0.25">
      <c r="A552" s="96">
        <v>37469</v>
      </c>
    </row>
    <row r="553" spans="1:1" x14ac:dyDescent="0.25">
      <c r="A553" s="96" t="s">
        <v>110</v>
      </c>
    </row>
    <row r="554" spans="1:1" x14ac:dyDescent="0.25">
      <c r="A554" s="96">
        <v>37500</v>
      </c>
    </row>
    <row r="555" spans="1:1" x14ac:dyDescent="0.25">
      <c r="A555" s="96" t="s">
        <v>110</v>
      </c>
    </row>
    <row r="556" spans="1:1" x14ac:dyDescent="0.25">
      <c r="A556" s="96">
        <v>37530</v>
      </c>
    </row>
    <row r="557" spans="1:1" x14ac:dyDescent="0.25">
      <c r="A557" s="96" t="s">
        <v>110</v>
      </c>
    </row>
    <row r="558" spans="1:1" x14ac:dyDescent="0.25">
      <c r="A558" s="96">
        <v>37561</v>
      </c>
    </row>
    <row r="559" spans="1:1" x14ac:dyDescent="0.25">
      <c r="A559" s="96" t="s">
        <v>110</v>
      </c>
    </row>
    <row r="560" spans="1:1" x14ac:dyDescent="0.25">
      <c r="A560" s="96">
        <v>37591</v>
      </c>
    </row>
    <row r="561" spans="1:1" x14ac:dyDescent="0.25">
      <c r="A561" s="96" t="s">
        <v>110</v>
      </c>
    </row>
    <row r="562" spans="1:1" x14ac:dyDescent="0.25">
      <c r="A562" s="96">
        <v>37622</v>
      </c>
    </row>
    <row r="563" spans="1:1" x14ac:dyDescent="0.25">
      <c r="A563" s="96" t="s">
        <v>110</v>
      </c>
    </row>
    <row r="564" spans="1:1" x14ac:dyDescent="0.25">
      <c r="A564" s="96">
        <v>37653</v>
      </c>
    </row>
    <row r="565" spans="1:1" x14ac:dyDescent="0.25">
      <c r="A565" s="96" t="s">
        <v>110</v>
      </c>
    </row>
    <row r="566" spans="1:1" x14ac:dyDescent="0.25">
      <c r="A566" s="96">
        <v>37681</v>
      </c>
    </row>
    <row r="567" spans="1:1" x14ac:dyDescent="0.25">
      <c r="A567" s="96" t="s">
        <v>110</v>
      </c>
    </row>
    <row r="568" spans="1:1" x14ac:dyDescent="0.25">
      <c r="A568" s="96">
        <v>37712</v>
      </c>
    </row>
    <row r="569" spans="1:1" x14ac:dyDescent="0.25">
      <c r="A569" s="96" t="s">
        <v>110</v>
      </c>
    </row>
    <row r="570" spans="1:1" x14ac:dyDescent="0.25">
      <c r="A570" s="96">
        <v>37742</v>
      </c>
    </row>
    <row r="571" spans="1:1" x14ac:dyDescent="0.25">
      <c r="A571" s="96" t="s">
        <v>110</v>
      </c>
    </row>
    <row r="572" spans="1:1" x14ac:dyDescent="0.25">
      <c r="A572" s="96">
        <v>37773</v>
      </c>
    </row>
    <row r="573" spans="1:1" x14ac:dyDescent="0.25">
      <c r="A573" s="96" t="s">
        <v>110</v>
      </c>
    </row>
    <row r="574" spans="1:1" x14ac:dyDescent="0.25">
      <c r="A574" s="96">
        <v>37803</v>
      </c>
    </row>
    <row r="575" spans="1:1" x14ac:dyDescent="0.25">
      <c r="A575" s="96" t="s">
        <v>110</v>
      </c>
    </row>
    <row r="576" spans="1:1" x14ac:dyDescent="0.25">
      <c r="A576" s="96">
        <v>37834</v>
      </c>
    </row>
    <row r="577" spans="1:1" x14ac:dyDescent="0.25">
      <c r="A577" s="96" t="s">
        <v>110</v>
      </c>
    </row>
    <row r="578" spans="1:1" x14ac:dyDescent="0.25">
      <c r="A578" s="96">
        <v>37865</v>
      </c>
    </row>
    <row r="579" spans="1:1" x14ac:dyDescent="0.25">
      <c r="A579" s="96" t="s">
        <v>110</v>
      </c>
    </row>
    <row r="580" spans="1:1" x14ac:dyDescent="0.25">
      <c r="A580" s="96">
        <v>37895</v>
      </c>
    </row>
    <row r="581" spans="1:1" x14ac:dyDescent="0.25">
      <c r="A581" s="96" t="s">
        <v>110</v>
      </c>
    </row>
    <row r="582" spans="1:1" x14ac:dyDescent="0.25">
      <c r="A582" s="96">
        <v>37926</v>
      </c>
    </row>
    <row r="583" spans="1:1" x14ac:dyDescent="0.25">
      <c r="A583" s="96" t="s">
        <v>110</v>
      </c>
    </row>
    <row r="584" spans="1:1" x14ac:dyDescent="0.25">
      <c r="A584" s="96">
        <v>37956</v>
      </c>
    </row>
    <row r="585" spans="1:1" x14ac:dyDescent="0.25">
      <c r="A585" s="96" t="s">
        <v>110</v>
      </c>
    </row>
    <row r="586" spans="1:1" x14ac:dyDescent="0.25">
      <c r="A586" s="96">
        <v>37987</v>
      </c>
    </row>
    <row r="587" spans="1:1" x14ac:dyDescent="0.25">
      <c r="A587" s="96" t="s">
        <v>110</v>
      </c>
    </row>
    <row r="588" spans="1:1" x14ac:dyDescent="0.25">
      <c r="A588" s="96">
        <v>38018</v>
      </c>
    </row>
    <row r="589" spans="1:1" x14ac:dyDescent="0.25">
      <c r="A589" s="96" t="s">
        <v>110</v>
      </c>
    </row>
    <row r="590" spans="1:1" x14ac:dyDescent="0.25">
      <c r="A590" s="96">
        <v>38047</v>
      </c>
    </row>
    <row r="591" spans="1:1" x14ac:dyDescent="0.25">
      <c r="A591" s="96" t="s">
        <v>110</v>
      </c>
    </row>
    <row r="592" spans="1:1" x14ac:dyDescent="0.25">
      <c r="A592" s="96">
        <v>38078</v>
      </c>
    </row>
    <row r="593" spans="1:1" x14ac:dyDescent="0.25">
      <c r="A593" s="96" t="s">
        <v>110</v>
      </c>
    </row>
    <row r="594" spans="1:1" x14ac:dyDescent="0.25">
      <c r="A594" s="96">
        <v>38108</v>
      </c>
    </row>
    <row r="595" spans="1:1" x14ac:dyDescent="0.25">
      <c r="A595" s="96" t="s">
        <v>110</v>
      </c>
    </row>
    <row r="596" spans="1:1" x14ac:dyDescent="0.25">
      <c r="A596" s="96">
        <v>38139</v>
      </c>
    </row>
    <row r="597" spans="1:1" x14ac:dyDescent="0.25">
      <c r="A597" s="96" t="s">
        <v>110</v>
      </c>
    </row>
    <row r="598" spans="1:1" x14ac:dyDescent="0.25">
      <c r="A598" s="96">
        <v>38169</v>
      </c>
    </row>
    <row r="599" spans="1:1" x14ac:dyDescent="0.25">
      <c r="A599" s="96" t="s">
        <v>110</v>
      </c>
    </row>
    <row r="600" spans="1:1" x14ac:dyDescent="0.25">
      <c r="A600" s="96">
        <v>38200</v>
      </c>
    </row>
    <row r="601" spans="1:1" x14ac:dyDescent="0.25">
      <c r="A601" s="96" t="s">
        <v>110</v>
      </c>
    </row>
    <row r="602" spans="1:1" x14ac:dyDescent="0.25">
      <c r="A602" s="96">
        <v>38231</v>
      </c>
    </row>
    <row r="603" spans="1:1" x14ac:dyDescent="0.25">
      <c r="A603" s="96" t="s">
        <v>110</v>
      </c>
    </row>
    <row r="604" spans="1:1" x14ac:dyDescent="0.25">
      <c r="A604" s="96">
        <v>38261</v>
      </c>
    </row>
    <row r="605" spans="1:1" x14ac:dyDescent="0.25">
      <c r="A605" s="96" t="s">
        <v>110</v>
      </c>
    </row>
    <row r="606" spans="1:1" x14ac:dyDescent="0.25">
      <c r="A606" s="96">
        <v>38292</v>
      </c>
    </row>
    <row r="607" spans="1:1" x14ac:dyDescent="0.25">
      <c r="A607" s="96" t="s">
        <v>110</v>
      </c>
    </row>
    <row r="608" spans="1:1" x14ac:dyDescent="0.25">
      <c r="A608" s="96">
        <v>38322</v>
      </c>
    </row>
    <row r="609" spans="1:1" x14ac:dyDescent="0.25">
      <c r="A609" s="96" t="s">
        <v>110</v>
      </c>
    </row>
    <row r="610" spans="1:1" x14ac:dyDescent="0.25">
      <c r="A610" s="96">
        <v>38353</v>
      </c>
    </row>
    <row r="611" spans="1:1" x14ac:dyDescent="0.25">
      <c r="A611" s="96" t="s">
        <v>110</v>
      </c>
    </row>
    <row r="612" spans="1:1" x14ac:dyDescent="0.25">
      <c r="A612" s="96">
        <v>38384</v>
      </c>
    </row>
    <row r="613" spans="1:1" x14ac:dyDescent="0.25">
      <c r="A613" s="96" t="s">
        <v>110</v>
      </c>
    </row>
    <row r="614" spans="1:1" x14ac:dyDescent="0.25">
      <c r="A614" s="96">
        <v>38412</v>
      </c>
    </row>
    <row r="615" spans="1:1" x14ac:dyDescent="0.25">
      <c r="A615" s="96" t="s">
        <v>110</v>
      </c>
    </row>
    <row r="616" spans="1:1" x14ac:dyDescent="0.25">
      <c r="A616" s="96">
        <v>38443</v>
      </c>
    </row>
    <row r="617" spans="1:1" x14ac:dyDescent="0.25">
      <c r="A617" s="96" t="s">
        <v>110</v>
      </c>
    </row>
    <row r="618" spans="1:1" x14ac:dyDescent="0.25">
      <c r="A618" s="96">
        <v>38473</v>
      </c>
    </row>
    <row r="619" spans="1:1" x14ac:dyDescent="0.25">
      <c r="A619" s="96" t="s">
        <v>110</v>
      </c>
    </row>
    <row r="620" spans="1:1" x14ac:dyDescent="0.25">
      <c r="A620" s="96">
        <v>38504</v>
      </c>
    </row>
    <row r="621" spans="1:1" x14ac:dyDescent="0.25">
      <c r="A621" s="96" t="s">
        <v>110</v>
      </c>
    </row>
    <row r="622" spans="1:1" x14ac:dyDescent="0.25">
      <c r="A622" s="96">
        <v>38534</v>
      </c>
    </row>
    <row r="623" spans="1:1" x14ac:dyDescent="0.25">
      <c r="A623" s="96" t="s">
        <v>110</v>
      </c>
    </row>
    <row r="624" spans="1:1" x14ac:dyDescent="0.25">
      <c r="A624" s="96">
        <v>38565</v>
      </c>
    </row>
    <row r="625" spans="1:1" x14ac:dyDescent="0.25">
      <c r="A625" s="96" t="s">
        <v>110</v>
      </c>
    </row>
    <row r="626" spans="1:1" x14ac:dyDescent="0.25">
      <c r="A626" s="96">
        <v>38596</v>
      </c>
    </row>
    <row r="627" spans="1:1" x14ac:dyDescent="0.25">
      <c r="A627" s="96" t="s">
        <v>110</v>
      </c>
    </row>
    <row r="628" spans="1:1" x14ac:dyDescent="0.25">
      <c r="A628" s="96">
        <v>38626</v>
      </c>
    </row>
    <row r="629" spans="1:1" x14ac:dyDescent="0.25">
      <c r="A629" s="96" t="s">
        <v>110</v>
      </c>
    </row>
    <row r="630" spans="1:1" x14ac:dyDescent="0.25">
      <c r="A630" s="96">
        <v>38657</v>
      </c>
    </row>
    <row r="631" spans="1:1" x14ac:dyDescent="0.25">
      <c r="A631" s="96" t="s">
        <v>110</v>
      </c>
    </row>
    <row r="632" spans="1:1" x14ac:dyDescent="0.25">
      <c r="A632" s="96">
        <v>38687</v>
      </c>
    </row>
    <row r="633" spans="1:1" x14ac:dyDescent="0.25">
      <c r="A633" s="96" t="s">
        <v>110</v>
      </c>
    </row>
    <row r="634" spans="1:1" x14ac:dyDescent="0.25">
      <c r="A634" s="96">
        <v>38718</v>
      </c>
    </row>
    <row r="635" spans="1:1" x14ac:dyDescent="0.25">
      <c r="A635" s="96" t="s">
        <v>110</v>
      </c>
    </row>
    <row r="636" spans="1:1" x14ac:dyDescent="0.25">
      <c r="A636" s="96">
        <v>38749</v>
      </c>
    </row>
    <row r="637" spans="1:1" x14ac:dyDescent="0.25">
      <c r="A637" s="96" t="s">
        <v>110</v>
      </c>
    </row>
    <row r="638" spans="1:1" x14ac:dyDescent="0.25">
      <c r="A638" s="96">
        <v>38777</v>
      </c>
    </row>
    <row r="639" spans="1:1" x14ac:dyDescent="0.25">
      <c r="A639" s="96" t="s">
        <v>110</v>
      </c>
    </row>
    <row r="640" spans="1:1" x14ac:dyDescent="0.25">
      <c r="A640" s="96">
        <v>38808</v>
      </c>
    </row>
    <row r="641" spans="1:1" x14ac:dyDescent="0.25">
      <c r="A641" s="96" t="s">
        <v>110</v>
      </c>
    </row>
    <row r="642" spans="1:1" x14ac:dyDescent="0.25">
      <c r="A642" s="96">
        <v>38838</v>
      </c>
    </row>
    <row r="643" spans="1:1" x14ac:dyDescent="0.25">
      <c r="A643" s="96" t="s">
        <v>110</v>
      </c>
    </row>
    <row r="644" spans="1:1" x14ac:dyDescent="0.25">
      <c r="A644" s="96">
        <v>38869</v>
      </c>
    </row>
    <row r="645" spans="1:1" x14ac:dyDescent="0.25">
      <c r="A645" s="96" t="s">
        <v>110</v>
      </c>
    </row>
    <row r="646" spans="1:1" x14ac:dyDescent="0.25">
      <c r="A646" s="96">
        <v>38899</v>
      </c>
    </row>
    <row r="647" spans="1:1" x14ac:dyDescent="0.25">
      <c r="A647" s="96" t="s">
        <v>110</v>
      </c>
    </row>
    <row r="648" spans="1:1" x14ac:dyDescent="0.25">
      <c r="A648" s="96">
        <v>38930</v>
      </c>
    </row>
    <row r="649" spans="1:1" x14ac:dyDescent="0.25">
      <c r="A649" s="96" t="s">
        <v>110</v>
      </c>
    </row>
    <row r="650" spans="1:1" x14ac:dyDescent="0.25">
      <c r="A650" s="96">
        <v>38961</v>
      </c>
    </row>
    <row r="651" spans="1:1" x14ac:dyDescent="0.25">
      <c r="A651" s="96" t="s">
        <v>110</v>
      </c>
    </row>
    <row r="652" spans="1:1" x14ac:dyDescent="0.25">
      <c r="A652" s="96">
        <v>38991</v>
      </c>
    </row>
    <row r="653" spans="1:1" x14ac:dyDescent="0.25">
      <c r="A653" s="96" t="s">
        <v>110</v>
      </c>
    </row>
    <row r="654" spans="1:1" x14ac:dyDescent="0.25">
      <c r="A654" s="96">
        <v>39022</v>
      </c>
    </row>
    <row r="655" spans="1:1" x14ac:dyDescent="0.25">
      <c r="A655" s="96" t="s">
        <v>110</v>
      </c>
    </row>
    <row r="656" spans="1:1" x14ac:dyDescent="0.25">
      <c r="A656" s="96">
        <v>39052</v>
      </c>
    </row>
    <row r="657" spans="1:1" x14ac:dyDescent="0.25">
      <c r="A657" s="96" t="s">
        <v>110</v>
      </c>
    </row>
    <row r="658" spans="1:1" x14ac:dyDescent="0.25">
      <c r="A658" s="96">
        <v>39083</v>
      </c>
    </row>
    <row r="659" spans="1:1" x14ac:dyDescent="0.25">
      <c r="A659" s="96" t="s">
        <v>110</v>
      </c>
    </row>
    <row r="660" spans="1:1" x14ac:dyDescent="0.25">
      <c r="A660" s="96">
        <v>39114</v>
      </c>
    </row>
    <row r="661" spans="1:1" x14ac:dyDescent="0.25">
      <c r="A661" s="96" t="s">
        <v>110</v>
      </c>
    </row>
    <row r="662" spans="1:1" x14ac:dyDescent="0.25">
      <c r="A662" s="96">
        <v>39142</v>
      </c>
    </row>
    <row r="663" spans="1:1" x14ac:dyDescent="0.25">
      <c r="A663" s="96" t="s">
        <v>110</v>
      </c>
    </row>
    <row r="664" spans="1:1" x14ac:dyDescent="0.25">
      <c r="A664" s="96">
        <v>39173</v>
      </c>
    </row>
    <row r="665" spans="1:1" x14ac:dyDescent="0.25">
      <c r="A665" s="96" t="s">
        <v>110</v>
      </c>
    </row>
    <row r="666" spans="1:1" x14ac:dyDescent="0.25">
      <c r="A666" s="96">
        <v>39203</v>
      </c>
    </row>
    <row r="667" spans="1:1" x14ac:dyDescent="0.25">
      <c r="A667" s="96" t="s">
        <v>110</v>
      </c>
    </row>
    <row r="668" spans="1:1" x14ac:dyDescent="0.25">
      <c r="A668" s="96">
        <v>39234</v>
      </c>
    </row>
    <row r="669" spans="1:1" x14ac:dyDescent="0.25">
      <c r="A669" s="96" t="s">
        <v>110</v>
      </c>
    </row>
    <row r="670" spans="1:1" x14ac:dyDescent="0.25">
      <c r="A670" s="96">
        <v>39264</v>
      </c>
    </row>
    <row r="671" spans="1:1" x14ac:dyDescent="0.25">
      <c r="A671" s="96" t="s">
        <v>110</v>
      </c>
    </row>
    <row r="672" spans="1:1" x14ac:dyDescent="0.25">
      <c r="A672" s="96">
        <v>39295</v>
      </c>
    </row>
    <row r="673" spans="1:1" x14ac:dyDescent="0.25">
      <c r="A673" s="96" t="s">
        <v>110</v>
      </c>
    </row>
    <row r="674" spans="1:1" x14ac:dyDescent="0.25">
      <c r="A674" s="96">
        <v>39326</v>
      </c>
    </row>
    <row r="675" spans="1:1" x14ac:dyDescent="0.25">
      <c r="A675" s="96" t="s">
        <v>110</v>
      </c>
    </row>
    <row r="676" spans="1:1" x14ac:dyDescent="0.25">
      <c r="A676" s="96">
        <v>39356</v>
      </c>
    </row>
    <row r="677" spans="1:1" x14ac:dyDescent="0.25">
      <c r="A677" s="96" t="s">
        <v>110</v>
      </c>
    </row>
    <row r="678" spans="1:1" x14ac:dyDescent="0.25">
      <c r="A678" s="96">
        <v>39387</v>
      </c>
    </row>
    <row r="679" spans="1:1" x14ac:dyDescent="0.25">
      <c r="A679" s="96" t="s">
        <v>110</v>
      </c>
    </row>
    <row r="680" spans="1:1" x14ac:dyDescent="0.25">
      <c r="A680" s="96">
        <v>39417</v>
      </c>
    </row>
    <row r="681" spans="1:1" x14ac:dyDescent="0.25">
      <c r="A681" s="96" t="s">
        <v>110</v>
      </c>
    </row>
    <row r="682" spans="1:1" x14ac:dyDescent="0.25">
      <c r="A682" s="96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4"/>
  <sheetViews>
    <sheetView topLeftCell="C1" workbookViewId="0">
      <selection activeCell="Q4" sqref="Q4"/>
    </sheetView>
  </sheetViews>
  <sheetFormatPr defaultRowHeight="13.2" x14ac:dyDescent="0.25"/>
  <sheetData>
    <row r="1" spans="1:37" ht="13.8" thickBot="1" x14ac:dyDescent="0.3">
      <c r="A1" t="s">
        <v>222</v>
      </c>
      <c r="J1" t="s">
        <v>176</v>
      </c>
      <c r="S1" t="s">
        <v>214</v>
      </c>
    </row>
    <row r="2" spans="1:37" x14ac:dyDescent="0.25">
      <c r="A2" s="25" t="s">
        <v>70</v>
      </c>
      <c r="B2" s="25"/>
      <c r="C2" s="25"/>
      <c r="D2" s="25"/>
      <c r="E2" s="25"/>
      <c r="F2" s="25"/>
      <c r="G2" s="25"/>
      <c r="H2" s="26"/>
      <c r="J2" s="25" t="s">
        <v>70</v>
      </c>
      <c r="K2" s="25"/>
      <c r="L2" s="25"/>
      <c r="M2" s="25"/>
      <c r="N2" s="25"/>
      <c r="O2" s="25"/>
      <c r="P2" s="25"/>
      <c r="Q2" s="26"/>
      <c r="S2" s="25" t="s">
        <v>70</v>
      </c>
      <c r="T2" s="25"/>
      <c r="U2" s="25"/>
      <c r="V2" s="25"/>
      <c r="W2" s="25"/>
      <c r="X2" s="25"/>
      <c r="Y2" s="25"/>
      <c r="Z2" s="26"/>
    </row>
    <row r="3" spans="1:37" ht="13.8" thickBot="1" x14ac:dyDescent="0.3">
      <c r="A3" s="31">
        <v>-0.3</v>
      </c>
      <c r="B3" s="32">
        <v>-0.2</v>
      </c>
      <c r="C3" s="32">
        <v>-0.1</v>
      </c>
      <c r="D3" s="32">
        <v>-0.05</v>
      </c>
      <c r="E3" s="32">
        <v>0.05</v>
      </c>
      <c r="F3" s="32">
        <v>0.1</v>
      </c>
      <c r="G3" s="32">
        <v>0.2</v>
      </c>
      <c r="H3" s="33">
        <v>0.3</v>
      </c>
      <c r="J3" s="31">
        <v>-0.3</v>
      </c>
      <c r="K3" s="32">
        <v>-0.2</v>
      </c>
      <c r="L3" s="32">
        <v>-0.1</v>
      </c>
      <c r="M3" s="32">
        <v>-0.05</v>
      </c>
      <c r="N3" s="32">
        <v>0.05</v>
      </c>
      <c r="O3" s="32">
        <v>0.1</v>
      </c>
      <c r="P3" s="32">
        <v>0.2</v>
      </c>
      <c r="Q3" s="33">
        <v>0.3</v>
      </c>
      <c r="S3" s="31">
        <v>-0.3</v>
      </c>
      <c r="T3" s="32">
        <v>-0.2</v>
      </c>
      <c r="U3" s="32">
        <v>-0.1</v>
      </c>
      <c r="V3" s="32">
        <v>-0.05</v>
      </c>
      <c r="W3" s="32">
        <v>0.05</v>
      </c>
      <c r="X3" s="32">
        <v>0.1</v>
      </c>
      <c r="Y3" s="32">
        <v>0.2</v>
      </c>
      <c r="Z3" s="33">
        <v>0.3</v>
      </c>
      <c r="AD3" s="31">
        <v>-0.3</v>
      </c>
      <c r="AE3" s="32">
        <v>-0.2</v>
      </c>
      <c r="AF3" s="32">
        <v>-0.1</v>
      </c>
      <c r="AG3" s="32">
        <v>-0.05</v>
      </c>
      <c r="AH3" s="32">
        <v>0.05</v>
      </c>
      <c r="AI3" s="32">
        <v>0.1</v>
      </c>
      <c r="AJ3" s="32">
        <v>0.2</v>
      </c>
      <c r="AK3" s="33">
        <v>0.3</v>
      </c>
    </row>
    <row r="4" spans="1:37" x14ac:dyDescent="0.25">
      <c r="A4" s="38">
        <v>-110.59318575</v>
      </c>
      <c r="B4" s="38">
        <v>-70.331987359999999</v>
      </c>
      <c r="C4" s="38">
        <v>-33.401409360000002</v>
      </c>
      <c r="D4" s="38">
        <v>-16.25311554</v>
      </c>
      <c r="E4" s="38">
        <v>15.360592479999999</v>
      </c>
      <c r="F4" s="38">
        <v>29.83919448</v>
      </c>
      <c r="G4" s="38">
        <v>56.227820199999996</v>
      </c>
      <c r="H4" s="39">
        <v>79.400369799999993</v>
      </c>
      <c r="I4" s="96">
        <v>36708</v>
      </c>
      <c r="J4" s="38">
        <v>100.40504437</v>
      </c>
      <c r="K4" s="38">
        <v>60.213988710000002</v>
      </c>
      <c r="L4" s="38">
        <v>26.959936639999999</v>
      </c>
      <c r="M4" s="38">
        <v>12.73977754</v>
      </c>
      <c r="N4" s="38">
        <v>-11.360013070000001</v>
      </c>
      <c r="O4" s="38">
        <v>-21.443660959999999</v>
      </c>
      <c r="P4" s="38">
        <v>-38.196247849999999</v>
      </c>
      <c r="Q4" s="39">
        <v>-51.06414487</v>
      </c>
      <c r="S4" s="38">
        <f>A4-J4</f>
        <v>-210.99823012000002</v>
      </c>
      <c r="T4" s="38">
        <f t="shared" ref="T4:T67" si="0">B4-K4</f>
        <v>-130.54597606999999</v>
      </c>
      <c r="U4" s="38">
        <f t="shared" ref="U4:U67" si="1">C4-L4</f>
        <v>-60.361345999999998</v>
      </c>
      <c r="V4" s="38">
        <f t="shared" ref="V4:V67" si="2">D4-M4</f>
        <v>-28.992893080000002</v>
      </c>
      <c r="W4" s="38">
        <f t="shared" ref="W4:W67" si="3">E4-N4</f>
        <v>26.720605550000002</v>
      </c>
      <c r="X4" s="38">
        <f t="shared" ref="X4:X67" si="4">F4-O4</f>
        <v>51.282855439999999</v>
      </c>
      <c r="Y4" s="38">
        <f t="shared" ref="Y4:Y67" si="5">G4-P4</f>
        <v>94.424068049999988</v>
      </c>
      <c r="Z4" s="38">
        <f t="shared" ref="Z4:Z67" si="6">H4-Q4</f>
        <v>130.46451467</v>
      </c>
    </row>
    <row r="5" spans="1:37" x14ac:dyDescent="0.25">
      <c r="A5" s="38">
        <v>81.424423129999994</v>
      </c>
      <c r="B5" s="38">
        <v>50.277248540000002</v>
      </c>
      <c r="C5" s="38">
        <v>23.20453878</v>
      </c>
      <c r="D5" s="38">
        <v>11.13490945</v>
      </c>
      <c r="E5" s="38">
        <v>-10.237610269999999</v>
      </c>
      <c r="F5" s="38">
        <v>-19.61872687</v>
      </c>
      <c r="G5" s="38">
        <v>-35.986266350000001</v>
      </c>
      <c r="H5" s="39">
        <v>-49.46496526</v>
      </c>
      <c r="I5" s="96">
        <v>36739</v>
      </c>
      <c r="J5" s="38">
        <v>94.765449399999994</v>
      </c>
      <c r="K5" s="38">
        <v>59.122748090000002</v>
      </c>
      <c r="L5" s="38">
        <v>27.602573759999999</v>
      </c>
      <c r="M5" s="38">
        <v>13.327179449999999</v>
      </c>
      <c r="N5" s="38">
        <v>-12.41433002</v>
      </c>
      <c r="O5" s="38">
        <v>-23.95364618</v>
      </c>
      <c r="P5" s="38">
        <v>-44.567030150000001</v>
      </c>
      <c r="Q5" s="39">
        <v>-62.168704529999999</v>
      </c>
      <c r="S5" s="38">
        <f t="shared" ref="S5:S68" si="7">A5-J5</f>
        <v>-13.34102627</v>
      </c>
      <c r="T5" s="38">
        <f t="shared" si="0"/>
        <v>-8.8454995499999995</v>
      </c>
      <c r="U5" s="38">
        <f t="shared" si="1"/>
        <v>-4.3980349799999985</v>
      </c>
      <c r="V5" s="38">
        <f t="shared" si="2"/>
        <v>-2.1922699999999988</v>
      </c>
      <c r="W5" s="38">
        <f t="shared" si="3"/>
        <v>2.1767197500000002</v>
      </c>
      <c r="X5" s="38">
        <f t="shared" si="4"/>
        <v>4.3349193100000001</v>
      </c>
      <c r="Y5" s="38">
        <f t="shared" si="5"/>
        <v>8.5807637999999997</v>
      </c>
      <c r="Z5" s="38">
        <f t="shared" si="6"/>
        <v>12.70373927</v>
      </c>
    </row>
    <row r="6" spans="1:37" x14ac:dyDescent="0.25">
      <c r="A6" s="38">
        <v>52.424781379999999</v>
      </c>
      <c r="B6" s="38">
        <v>32.892745730000001</v>
      </c>
      <c r="C6" s="38">
        <v>15.454717</v>
      </c>
      <c r="D6" s="38">
        <v>7.4872126899999998</v>
      </c>
      <c r="E6" s="38">
        <v>-7.0238988200000003</v>
      </c>
      <c r="F6" s="38">
        <v>-13.602298279999999</v>
      </c>
      <c r="G6" s="38">
        <v>-25.496778970000001</v>
      </c>
      <c r="H6" s="39">
        <v>-35.834875169999997</v>
      </c>
      <c r="I6" s="96">
        <v>36770</v>
      </c>
      <c r="J6" s="38">
        <v>82.596146579999996</v>
      </c>
      <c r="K6" s="38">
        <v>52.156959690000001</v>
      </c>
      <c r="L6" s="38">
        <v>24.676831419999999</v>
      </c>
      <c r="M6" s="38">
        <v>11.998697999999999</v>
      </c>
      <c r="N6" s="38">
        <v>-11.34205699</v>
      </c>
      <c r="O6" s="38">
        <v>-22.05107602</v>
      </c>
      <c r="P6" s="38">
        <v>-41.667061510000003</v>
      </c>
      <c r="Q6" s="39">
        <v>-59.044544930000001</v>
      </c>
      <c r="S6" s="38">
        <f t="shared" si="7"/>
        <v>-30.171365199999997</v>
      </c>
      <c r="T6" s="38">
        <f t="shared" si="0"/>
        <v>-19.264213959999999</v>
      </c>
      <c r="U6" s="38">
        <f t="shared" si="1"/>
        <v>-9.2221144199999987</v>
      </c>
      <c r="V6" s="38">
        <f t="shared" si="2"/>
        <v>-4.5114853099999994</v>
      </c>
      <c r="W6" s="38">
        <f t="shared" si="3"/>
        <v>4.3181581699999994</v>
      </c>
      <c r="X6" s="38">
        <f t="shared" si="4"/>
        <v>8.4487777400000006</v>
      </c>
      <c r="Y6" s="38">
        <f t="shared" si="5"/>
        <v>16.170282540000002</v>
      </c>
      <c r="Z6" s="38">
        <f t="shared" si="6"/>
        <v>23.209669760000004</v>
      </c>
    </row>
    <row r="7" spans="1:37" x14ac:dyDescent="0.25">
      <c r="A7" s="38">
        <v>2.95067463</v>
      </c>
      <c r="B7" s="38">
        <v>1.48149087</v>
      </c>
      <c r="C7" s="38">
        <v>0.51425573999999996</v>
      </c>
      <c r="D7" s="38">
        <v>0.20363539</v>
      </c>
      <c r="E7" s="38">
        <v>-0.10307636000000001</v>
      </c>
      <c r="F7" s="38">
        <v>-0.11208120000000001</v>
      </c>
      <c r="G7" s="38">
        <v>0.1261854</v>
      </c>
      <c r="H7" s="39">
        <v>0.66360231999999997</v>
      </c>
      <c r="I7" s="96">
        <v>36800</v>
      </c>
      <c r="J7" s="38">
        <v>71.773452930000005</v>
      </c>
      <c r="K7" s="38">
        <v>45.808799180000001</v>
      </c>
      <c r="L7" s="38">
        <v>21.9084632</v>
      </c>
      <c r="M7" s="38">
        <v>10.71050127</v>
      </c>
      <c r="N7" s="38">
        <v>-10.234709560000001</v>
      </c>
      <c r="O7" s="38">
        <v>-20.006043309999999</v>
      </c>
      <c r="P7" s="38">
        <v>-38.211160210000003</v>
      </c>
      <c r="Q7" s="39">
        <v>-54.724618200000002</v>
      </c>
      <c r="S7" s="38">
        <f t="shared" si="7"/>
        <v>-68.82277830000001</v>
      </c>
      <c r="T7" s="38">
        <f t="shared" si="0"/>
        <v>-44.327308309999999</v>
      </c>
      <c r="U7" s="38">
        <f t="shared" si="1"/>
        <v>-21.394207460000001</v>
      </c>
      <c r="V7" s="38">
        <f t="shared" si="2"/>
        <v>-10.506865879999999</v>
      </c>
      <c r="W7" s="38">
        <f t="shared" si="3"/>
        <v>10.131633200000001</v>
      </c>
      <c r="X7" s="38">
        <f t="shared" si="4"/>
        <v>19.89396211</v>
      </c>
      <c r="Y7" s="38">
        <f t="shared" si="5"/>
        <v>38.33734561</v>
      </c>
      <c r="Z7" s="38">
        <f t="shared" si="6"/>
        <v>55.388220520000004</v>
      </c>
    </row>
    <row r="8" spans="1:37" x14ac:dyDescent="0.25">
      <c r="A8" s="38">
        <v>-41.038560590000003</v>
      </c>
      <c r="B8" s="38">
        <v>-27.040674249999999</v>
      </c>
      <c r="C8" s="38">
        <v>-13.35071875</v>
      </c>
      <c r="D8" s="38">
        <v>-6.6311096000000003</v>
      </c>
      <c r="E8" s="38">
        <v>6.5390463199999997</v>
      </c>
      <c r="F8" s="38">
        <v>12.982858009999999</v>
      </c>
      <c r="G8" s="38">
        <v>25.57269703</v>
      </c>
      <c r="H8" s="39">
        <v>37.747351309999999</v>
      </c>
      <c r="I8" s="96">
        <v>36831</v>
      </c>
      <c r="J8" s="38">
        <v>18.240054229999998</v>
      </c>
      <c r="K8" s="38">
        <v>11.63084286</v>
      </c>
      <c r="L8" s="38">
        <v>5.5611141899999996</v>
      </c>
      <c r="M8" s="38">
        <v>2.71895183</v>
      </c>
      <c r="N8" s="38">
        <v>-2.5997276600000001</v>
      </c>
      <c r="O8" s="38">
        <v>-5.0842276499999999</v>
      </c>
      <c r="P8" s="38">
        <v>-9.7234757199999997</v>
      </c>
      <c r="Q8" s="39">
        <v>-13.94928928</v>
      </c>
      <c r="S8" s="38">
        <f t="shared" si="7"/>
        <v>-59.278614820000001</v>
      </c>
      <c r="T8" s="38">
        <f t="shared" si="0"/>
        <v>-38.671517109999996</v>
      </c>
      <c r="U8" s="38">
        <f t="shared" si="1"/>
        <v>-18.91183294</v>
      </c>
      <c r="V8" s="38">
        <f t="shared" si="2"/>
        <v>-9.3500614300000002</v>
      </c>
      <c r="W8" s="38">
        <f t="shared" si="3"/>
        <v>9.1387739799999999</v>
      </c>
      <c r="X8" s="38">
        <f t="shared" si="4"/>
        <v>18.06708566</v>
      </c>
      <c r="Y8" s="38">
        <f t="shared" si="5"/>
        <v>35.296172749999997</v>
      </c>
      <c r="Z8" s="38">
        <f t="shared" si="6"/>
        <v>51.696640590000001</v>
      </c>
    </row>
    <row r="9" spans="1:37" x14ac:dyDescent="0.25">
      <c r="A9" s="38">
        <v>-8.0551671700000007</v>
      </c>
      <c r="B9" s="38">
        <v>-5.5304371699999999</v>
      </c>
      <c r="C9" s="38">
        <v>-2.84072455</v>
      </c>
      <c r="D9" s="38">
        <v>-1.4381392500000001</v>
      </c>
      <c r="E9" s="38">
        <v>1.47112346</v>
      </c>
      <c r="F9" s="38">
        <v>2.9725154300000001</v>
      </c>
      <c r="G9" s="38">
        <v>6.0548326299999999</v>
      </c>
      <c r="H9" s="39">
        <v>9.2241752800000008</v>
      </c>
      <c r="I9" s="96">
        <v>36861</v>
      </c>
      <c r="J9" s="38">
        <v>15.74501323</v>
      </c>
      <c r="K9" s="38">
        <v>10.070311050000001</v>
      </c>
      <c r="L9" s="38">
        <v>4.8304901500000001</v>
      </c>
      <c r="M9" s="38">
        <v>2.3656797200000002</v>
      </c>
      <c r="N9" s="38">
        <v>-2.2697375399999999</v>
      </c>
      <c r="O9" s="38">
        <v>-4.4466981700000003</v>
      </c>
      <c r="P9" s="38">
        <v>-8.5347801600000004</v>
      </c>
      <c r="Q9" s="39">
        <v>-12.288786549999999</v>
      </c>
      <c r="S9" s="38">
        <f t="shared" si="7"/>
        <v>-23.800180400000002</v>
      </c>
      <c r="T9" s="38">
        <f t="shared" si="0"/>
        <v>-15.60074822</v>
      </c>
      <c r="U9" s="38">
        <f t="shared" si="1"/>
        <v>-7.6712147000000002</v>
      </c>
      <c r="V9" s="38">
        <f t="shared" si="2"/>
        <v>-3.80381897</v>
      </c>
      <c r="W9" s="38">
        <f t="shared" si="3"/>
        <v>3.7408609999999998</v>
      </c>
      <c r="X9" s="38">
        <f t="shared" si="4"/>
        <v>7.4192136000000009</v>
      </c>
      <c r="Y9" s="38">
        <f t="shared" si="5"/>
        <v>14.58961279</v>
      </c>
      <c r="Z9" s="38">
        <f t="shared" si="6"/>
        <v>21.512961830000002</v>
      </c>
    </row>
    <row r="10" spans="1:37" x14ac:dyDescent="0.25">
      <c r="A10" s="38">
        <v>-3.4575834200000002</v>
      </c>
      <c r="B10" s="38">
        <v>-2.5487023600000001</v>
      </c>
      <c r="C10" s="38">
        <v>-1.3953116699999999</v>
      </c>
      <c r="D10" s="38">
        <v>-0.72713326</v>
      </c>
      <c r="E10" s="38">
        <v>0.78373011999999997</v>
      </c>
      <c r="F10" s="38">
        <v>1.62120665</v>
      </c>
      <c r="G10" s="38">
        <v>3.4442885900000002</v>
      </c>
      <c r="H10" s="39">
        <v>5.4412226099999996</v>
      </c>
      <c r="I10" s="96">
        <v>36892</v>
      </c>
      <c r="J10" s="38">
        <v>17.784669099999999</v>
      </c>
      <c r="K10" s="38">
        <v>11.44595687</v>
      </c>
      <c r="L10" s="38">
        <v>5.52388733</v>
      </c>
      <c r="M10" s="38">
        <v>2.7133623999999998</v>
      </c>
      <c r="N10" s="38">
        <v>-2.6186347099999998</v>
      </c>
      <c r="O10" s="38">
        <v>-5.1450036900000002</v>
      </c>
      <c r="P10" s="38">
        <v>-9.9308653800000002</v>
      </c>
      <c r="Q10" s="39">
        <v>-14.377445590000001</v>
      </c>
      <c r="S10" s="38">
        <f t="shared" si="7"/>
        <v>-21.242252519999997</v>
      </c>
      <c r="T10" s="38">
        <f t="shared" si="0"/>
        <v>-13.99465923</v>
      </c>
      <c r="U10" s="38">
        <f t="shared" si="1"/>
        <v>-6.9191989999999999</v>
      </c>
      <c r="V10" s="38">
        <f t="shared" si="2"/>
        <v>-3.4404956599999998</v>
      </c>
      <c r="W10" s="38">
        <f t="shared" si="3"/>
        <v>3.4023648299999998</v>
      </c>
      <c r="X10" s="38">
        <f t="shared" si="4"/>
        <v>6.7662103400000007</v>
      </c>
      <c r="Y10" s="38">
        <f t="shared" si="5"/>
        <v>13.37515397</v>
      </c>
      <c r="Z10" s="38">
        <f t="shared" si="6"/>
        <v>19.818668200000001</v>
      </c>
    </row>
    <row r="11" spans="1:37" x14ac:dyDescent="0.25">
      <c r="A11" s="38">
        <v>7.8530008100000002</v>
      </c>
      <c r="B11" s="38">
        <v>5.0840966400000003</v>
      </c>
      <c r="C11" s="38">
        <v>2.4646585600000002</v>
      </c>
      <c r="D11" s="38">
        <v>1.21317034</v>
      </c>
      <c r="E11" s="38">
        <v>-1.17584562</v>
      </c>
      <c r="F11" s="38">
        <v>-2.3160095900000002</v>
      </c>
      <c r="G11" s="38">
        <v>-4.4976314899999998</v>
      </c>
      <c r="H11" s="39">
        <v>-6.5635705499999997</v>
      </c>
      <c r="I11" s="96">
        <v>36923</v>
      </c>
      <c r="J11" s="38">
        <v>19.67485117</v>
      </c>
      <c r="K11" s="38">
        <v>12.709650119999999</v>
      </c>
      <c r="L11" s="38">
        <v>6.15580909</v>
      </c>
      <c r="M11" s="38">
        <v>3.0290522499999999</v>
      </c>
      <c r="N11" s="38">
        <v>-2.9332607199999998</v>
      </c>
      <c r="O11" s="38">
        <v>-5.7727137199999996</v>
      </c>
      <c r="P11" s="38">
        <v>-11.178408709999999</v>
      </c>
      <c r="Q11" s="39">
        <v>-16.23390586</v>
      </c>
      <c r="S11" s="38">
        <f t="shared" si="7"/>
        <v>-11.821850359999999</v>
      </c>
      <c r="T11" s="38">
        <f t="shared" si="0"/>
        <v>-7.6255534799999989</v>
      </c>
      <c r="U11" s="38">
        <f t="shared" si="1"/>
        <v>-3.6911505299999998</v>
      </c>
      <c r="V11" s="38">
        <f t="shared" si="2"/>
        <v>-1.8158819099999999</v>
      </c>
      <c r="W11" s="38">
        <f t="shared" si="3"/>
        <v>1.7574150999999998</v>
      </c>
      <c r="X11" s="38">
        <f t="shared" si="4"/>
        <v>3.4567041299999994</v>
      </c>
      <c r="Y11" s="38">
        <f t="shared" si="5"/>
        <v>6.6807772199999995</v>
      </c>
      <c r="Z11" s="38">
        <f t="shared" si="6"/>
        <v>9.6703353100000005</v>
      </c>
    </row>
    <row r="12" spans="1:37" x14ac:dyDescent="0.25">
      <c r="A12" s="38">
        <v>0.86475387000000004</v>
      </c>
      <c r="B12" s="38">
        <v>0.21921684</v>
      </c>
      <c r="C12" s="38">
        <v>-6.9175760000000003E-2</v>
      </c>
      <c r="D12" s="38">
        <v>-7.8643740000000004E-2</v>
      </c>
      <c r="E12" s="38">
        <v>0.1641166</v>
      </c>
      <c r="F12" s="38">
        <v>0.41065728000000001</v>
      </c>
      <c r="G12" s="38">
        <v>1.1371396600000001</v>
      </c>
      <c r="H12" s="39">
        <v>2.1489667699999999</v>
      </c>
      <c r="I12" s="96">
        <v>36951</v>
      </c>
      <c r="J12" s="38">
        <v>23.257995390000001</v>
      </c>
      <c r="K12" s="38">
        <v>15.048404140000001</v>
      </c>
      <c r="L12" s="38">
        <v>7.2981047099999996</v>
      </c>
      <c r="M12" s="38">
        <v>3.5931198100000001</v>
      </c>
      <c r="N12" s="38">
        <v>-3.4826903300000001</v>
      </c>
      <c r="O12" s="38">
        <v>-6.8565599600000002</v>
      </c>
      <c r="P12" s="38">
        <v>-13.285009840000001</v>
      </c>
      <c r="Q12" s="39">
        <v>-19.30089577</v>
      </c>
      <c r="S12" s="38">
        <f t="shared" si="7"/>
        <v>-22.39324152</v>
      </c>
      <c r="T12" s="38">
        <f t="shared" si="0"/>
        <v>-14.829187300000001</v>
      </c>
      <c r="U12" s="38">
        <f t="shared" si="1"/>
        <v>-7.3672804699999999</v>
      </c>
      <c r="V12" s="38">
        <f t="shared" si="2"/>
        <v>-3.6717635500000001</v>
      </c>
      <c r="W12" s="38">
        <f t="shared" si="3"/>
        <v>3.6468069299999999</v>
      </c>
      <c r="X12" s="38">
        <f t="shared" si="4"/>
        <v>7.2672172399999999</v>
      </c>
      <c r="Y12" s="38">
        <f t="shared" si="5"/>
        <v>14.422149500000002</v>
      </c>
      <c r="Z12" s="38">
        <f t="shared" si="6"/>
        <v>21.449862540000002</v>
      </c>
    </row>
    <row r="13" spans="1:37" x14ac:dyDescent="0.25">
      <c r="A13" s="38">
        <v>-0.49599964000000002</v>
      </c>
      <c r="B13" s="38">
        <v>-0.28658715000000001</v>
      </c>
      <c r="C13" s="38">
        <v>-0.12915887000000001</v>
      </c>
      <c r="D13" s="38">
        <v>-6.21612E-2</v>
      </c>
      <c r="E13" s="38">
        <v>5.8927899999999998E-2</v>
      </c>
      <c r="F13" s="38">
        <v>0.11581057</v>
      </c>
      <c r="G13" s="38">
        <v>0.22653435</v>
      </c>
      <c r="H13" s="39">
        <v>0.33597811</v>
      </c>
      <c r="I13" s="96">
        <v>36982</v>
      </c>
      <c r="J13" s="38">
        <v>3.8869422600000001</v>
      </c>
      <c r="K13" s="38">
        <v>2.6359148000000001</v>
      </c>
      <c r="L13" s="38">
        <v>1.3318171000000001</v>
      </c>
      <c r="M13" s="38">
        <v>0.66793955000000005</v>
      </c>
      <c r="N13" s="38">
        <v>-0.66942917999999996</v>
      </c>
      <c r="O13" s="38">
        <v>-1.33800461</v>
      </c>
      <c r="P13" s="38">
        <v>-2.6643165899999999</v>
      </c>
      <c r="Q13" s="39">
        <v>-3.9644368999999999</v>
      </c>
      <c r="S13" s="38">
        <f t="shared" si="7"/>
        <v>-4.3829419000000005</v>
      </c>
      <c r="T13" s="38">
        <f t="shared" si="0"/>
        <v>-2.92250195</v>
      </c>
      <c r="U13" s="38">
        <f t="shared" si="1"/>
        <v>-1.46097597</v>
      </c>
      <c r="V13" s="38">
        <f t="shared" si="2"/>
        <v>-0.73010075000000008</v>
      </c>
      <c r="W13" s="38">
        <f t="shared" si="3"/>
        <v>0.72835707999999999</v>
      </c>
      <c r="X13" s="38">
        <f t="shared" si="4"/>
        <v>1.4538151800000001</v>
      </c>
      <c r="Y13" s="38">
        <f t="shared" si="5"/>
        <v>2.89085094</v>
      </c>
      <c r="Z13" s="38">
        <f t="shared" si="6"/>
        <v>4.30041501</v>
      </c>
    </row>
    <row r="14" spans="1:37" x14ac:dyDescent="0.25">
      <c r="A14" s="38">
        <v>-1.02845286</v>
      </c>
      <c r="B14" s="38">
        <v>-0.57946365</v>
      </c>
      <c r="C14" s="38">
        <v>-0.2486807</v>
      </c>
      <c r="D14" s="38">
        <v>-0.11575547</v>
      </c>
      <c r="E14" s="38">
        <v>0.10145385</v>
      </c>
      <c r="F14" s="38">
        <v>0.19101932999999999</v>
      </c>
      <c r="G14" s="38">
        <v>0.34214799000000001</v>
      </c>
      <c r="H14" s="39">
        <v>0.46551018999999999</v>
      </c>
      <c r="I14" s="96">
        <v>37012</v>
      </c>
      <c r="J14" s="38">
        <v>4.5362517699999998</v>
      </c>
      <c r="K14" s="38">
        <v>3.1265180799999999</v>
      </c>
      <c r="L14" s="38">
        <v>1.6001751399999999</v>
      </c>
      <c r="M14" s="38">
        <v>0.80685582</v>
      </c>
      <c r="N14" s="38">
        <v>-0.81591904000000004</v>
      </c>
      <c r="O14" s="38">
        <v>-1.63679077</v>
      </c>
      <c r="P14" s="38">
        <v>-3.2787426200000001</v>
      </c>
      <c r="Q14" s="39">
        <v>-4.9000158300000001</v>
      </c>
      <c r="S14" s="38">
        <f t="shared" si="7"/>
        <v>-5.5647046299999996</v>
      </c>
      <c r="T14" s="38">
        <f t="shared" si="0"/>
        <v>-3.70598173</v>
      </c>
      <c r="U14" s="38">
        <f t="shared" si="1"/>
        <v>-1.8488558399999999</v>
      </c>
      <c r="V14" s="38">
        <f t="shared" si="2"/>
        <v>-0.92261128999999997</v>
      </c>
      <c r="W14" s="38">
        <f t="shared" si="3"/>
        <v>0.91737289</v>
      </c>
      <c r="X14" s="38">
        <f t="shared" si="4"/>
        <v>1.8278101</v>
      </c>
      <c r="Y14" s="38">
        <f t="shared" si="5"/>
        <v>3.62089061</v>
      </c>
      <c r="Z14" s="38">
        <f t="shared" si="6"/>
        <v>5.3655260199999999</v>
      </c>
    </row>
    <row r="15" spans="1:37" x14ac:dyDescent="0.25">
      <c r="A15" s="38">
        <v>-0.23368331000000001</v>
      </c>
      <c r="B15" s="38">
        <v>-8.1771689999999994E-2</v>
      </c>
      <c r="C15" s="38">
        <v>-1.412213E-2</v>
      </c>
      <c r="D15" s="38">
        <v>-1.75008E-3</v>
      </c>
      <c r="E15" s="38">
        <v>-6.6651599999999998E-3</v>
      </c>
      <c r="F15" s="38">
        <v>-1.9835740000000001E-2</v>
      </c>
      <c r="G15" s="38">
        <v>-5.974645E-2</v>
      </c>
      <c r="H15" s="39">
        <v>-0.11054504</v>
      </c>
      <c r="I15" s="96">
        <v>37043</v>
      </c>
      <c r="J15" s="38">
        <v>4.4486026599999997</v>
      </c>
      <c r="K15" s="38">
        <v>3.0778478599999999</v>
      </c>
      <c r="L15" s="38">
        <v>1.5803550500000001</v>
      </c>
      <c r="M15" s="38">
        <v>0.79799924</v>
      </c>
      <c r="N15" s="38">
        <v>-0.80901318</v>
      </c>
      <c r="O15" s="38">
        <v>-1.62477279</v>
      </c>
      <c r="P15" s="38">
        <v>-3.2612627299999999</v>
      </c>
      <c r="Q15" s="39">
        <v>-4.8824347899999996</v>
      </c>
      <c r="S15" s="38">
        <f t="shared" si="7"/>
        <v>-4.6822859699999997</v>
      </c>
      <c r="T15" s="38">
        <f t="shared" si="0"/>
        <v>-3.1596195499999999</v>
      </c>
      <c r="U15" s="38">
        <f t="shared" si="1"/>
        <v>-1.5944771800000002</v>
      </c>
      <c r="V15" s="38">
        <f t="shared" si="2"/>
        <v>-0.79974931999999999</v>
      </c>
      <c r="W15" s="38">
        <f t="shared" si="3"/>
        <v>0.80234802000000005</v>
      </c>
      <c r="X15" s="38">
        <f t="shared" si="4"/>
        <v>1.60493705</v>
      </c>
      <c r="Y15" s="38">
        <f t="shared" si="5"/>
        <v>3.2015162799999999</v>
      </c>
      <c r="Z15" s="38">
        <f t="shared" si="6"/>
        <v>4.7718897499999997</v>
      </c>
    </row>
    <row r="16" spans="1:37" x14ac:dyDescent="0.25">
      <c r="A16" s="38">
        <v>0.15092533</v>
      </c>
      <c r="B16" s="38">
        <v>0.16057028000000001</v>
      </c>
      <c r="C16" s="38">
        <v>0.10001768</v>
      </c>
      <c r="D16" s="38">
        <v>5.3590329999999999E-2</v>
      </c>
      <c r="E16" s="38">
        <v>-5.857702E-2</v>
      </c>
      <c r="F16" s="38">
        <v>-0.12033787</v>
      </c>
      <c r="G16" s="38">
        <v>-0.24800216999999999</v>
      </c>
      <c r="H16" s="39">
        <v>-0.37501482000000003</v>
      </c>
      <c r="I16" s="96">
        <v>37073</v>
      </c>
      <c r="J16" s="38">
        <v>4.2215103200000001</v>
      </c>
      <c r="K16" s="38">
        <v>2.9183270800000001</v>
      </c>
      <c r="L16" s="38">
        <v>1.4977821</v>
      </c>
      <c r="M16" s="38">
        <v>0.75622747999999995</v>
      </c>
      <c r="N16" s="38">
        <v>-0.76666672999999996</v>
      </c>
      <c r="O16" s="38">
        <v>-1.5398670699999999</v>
      </c>
      <c r="P16" s="38">
        <v>-3.0918741199999999</v>
      </c>
      <c r="Q16" s="39">
        <v>-4.6311919599999998</v>
      </c>
      <c r="S16" s="38">
        <f t="shared" si="7"/>
        <v>-4.0705849900000004</v>
      </c>
      <c r="T16" s="38">
        <f t="shared" si="0"/>
        <v>-2.7577568000000001</v>
      </c>
      <c r="U16" s="38">
        <f t="shared" si="1"/>
        <v>-1.3977644200000001</v>
      </c>
      <c r="V16" s="38">
        <f t="shared" si="2"/>
        <v>-0.70263714999999993</v>
      </c>
      <c r="W16" s="38">
        <f t="shared" si="3"/>
        <v>0.70808970999999998</v>
      </c>
      <c r="X16" s="38">
        <f t="shared" si="4"/>
        <v>1.4195291999999999</v>
      </c>
      <c r="Y16" s="38">
        <f t="shared" si="5"/>
        <v>2.84387195</v>
      </c>
      <c r="Z16" s="38">
        <f t="shared" si="6"/>
        <v>4.2561771400000001</v>
      </c>
    </row>
    <row r="17" spans="1:26" x14ac:dyDescent="0.25">
      <c r="A17" s="38">
        <v>0.81200640999999996</v>
      </c>
      <c r="B17" s="38">
        <v>0.57524560999999996</v>
      </c>
      <c r="C17" s="38">
        <v>0.29509014</v>
      </c>
      <c r="D17" s="38">
        <v>0.14817290999999999</v>
      </c>
      <c r="E17" s="38">
        <v>-0.14744894</v>
      </c>
      <c r="F17" s="38">
        <v>-0.29264208000000003</v>
      </c>
      <c r="G17" s="38">
        <v>-0.57197880999999995</v>
      </c>
      <c r="H17" s="39">
        <v>-0.83229757000000004</v>
      </c>
      <c r="I17" s="96">
        <v>37104</v>
      </c>
      <c r="J17" s="38">
        <v>3.9152202800000002</v>
      </c>
      <c r="K17" s="38">
        <v>2.7008110699999999</v>
      </c>
      <c r="L17" s="38">
        <v>1.3841562199999999</v>
      </c>
      <c r="M17" s="38">
        <v>0.69851123999999998</v>
      </c>
      <c r="N17" s="38">
        <v>-0.70771777999999996</v>
      </c>
      <c r="O17" s="38">
        <v>-1.4212644400000001</v>
      </c>
      <c r="P17" s="38">
        <v>-2.853726</v>
      </c>
      <c r="Q17" s="39">
        <v>-4.2758385499999996</v>
      </c>
      <c r="S17" s="38">
        <f t="shared" si="7"/>
        <v>-3.1032138700000003</v>
      </c>
      <c r="T17" s="38">
        <f t="shared" si="0"/>
        <v>-2.1255654599999998</v>
      </c>
      <c r="U17" s="38">
        <f t="shared" si="1"/>
        <v>-1.0890660799999998</v>
      </c>
      <c r="V17" s="38">
        <f t="shared" si="2"/>
        <v>-0.55033832999999999</v>
      </c>
      <c r="W17" s="38">
        <f t="shared" si="3"/>
        <v>0.56026883999999999</v>
      </c>
      <c r="X17" s="38">
        <f t="shared" si="4"/>
        <v>1.12862236</v>
      </c>
      <c r="Y17" s="38">
        <f t="shared" si="5"/>
        <v>2.2817471899999999</v>
      </c>
      <c r="Z17" s="38">
        <f t="shared" si="6"/>
        <v>3.4435409799999994</v>
      </c>
    </row>
    <row r="18" spans="1:26" x14ac:dyDescent="0.25">
      <c r="A18" s="38">
        <v>1.0440390100000001</v>
      </c>
      <c r="B18" s="38">
        <v>0.72192542999999998</v>
      </c>
      <c r="C18" s="38">
        <v>0.36537462999999998</v>
      </c>
      <c r="D18" s="38">
        <v>0.18265024999999999</v>
      </c>
      <c r="E18" s="38">
        <v>-0.18081143</v>
      </c>
      <c r="F18" s="38">
        <v>-0.35843873999999998</v>
      </c>
      <c r="G18" s="38">
        <v>-0.70047276000000003</v>
      </c>
      <c r="H18" s="39">
        <v>-1.0213807399999999</v>
      </c>
      <c r="I18" s="96">
        <v>37135</v>
      </c>
      <c r="J18" s="38">
        <v>3.5436059100000001</v>
      </c>
      <c r="K18" s="38">
        <v>2.4444142800000002</v>
      </c>
      <c r="L18" s="38">
        <v>1.25325124</v>
      </c>
      <c r="M18" s="38">
        <v>0.63266053</v>
      </c>
      <c r="N18" s="38">
        <v>-0.64157220999999998</v>
      </c>
      <c r="O18" s="38">
        <v>-1.2891343799999999</v>
      </c>
      <c r="P18" s="38">
        <v>-2.5917069599999998</v>
      </c>
      <c r="Q18" s="39">
        <v>-3.88892404</v>
      </c>
      <c r="S18" s="38">
        <f t="shared" si="7"/>
        <v>-2.4995669</v>
      </c>
      <c r="T18" s="38">
        <f t="shared" si="0"/>
        <v>-1.7224888500000002</v>
      </c>
      <c r="U18" s="38">
        <f t="shared" si="1"/>
        <v>-0.88787660999999996</v>
      </c>
      <c r="V18" s="38">
        <f t="shared" si="2"/>
        <v>-0.45001027999999998</v>
      </c>
      <c r="W18" s="38">
        <f t="shared" si="3"/>
        <v>0.46076077999999998</v>
      </c>
      <c r="X18" s="38">
        <f t="shared" si="4"/>
        <v>0.93069563999999994</v>
      </c>
      <c r="Y18" s="38">
        <f t="shared" si="5"/>
        <v>1.8912341999999998</v>
      </c>
      <c r="Z18" s="38">
        <f t="shared" si="6"/>
        <v>2.8675433000000004</v>
      </c>
    </row>
    <row r="19" spans="1:26" x14ac:dyDescent="0.25">
      <c r="A19" s="38">
        <v>0.88421742000000003</v>
      </c>
      <c r="B19" s="38">
        <v>0.60066145999999998</v>
      </c>
      <c r="C19" s="38">
        <v>0.29865128000000002</v>
      </c>
      <c r="D19" s="38">
        <v>0.14791145999999999</v>
      </c>
      <c r="E19" s="38">
        <v>-0.14368257000000001</v>
      </c>
      <c r="F19" s="38">
        <v>-0.28214599000000001</v>
      </c>
      <c r="G19" s="38">
        <v>-0.54112910000000003</v>
      </c>
      <c r="H19" s="39">
        <v>-0.77480117000000004</v>
      </c>
      <c r="I19" s="96">
        <v>37165</v>
      </c>
      <c r="J19" s="38">
        <v>3.2553259799999998</v>
      </c>
      <c r="K19" s="38">
        <v>2.23738181</v>
      </c>
      <c r="L19" s="38">
        <v>1.14398958</v>
      </c>
      <c r="M19" s="38">
        <v>0.57688815000000004</v>
      </c>
      <c r="N19" s="38">
        <v>-0.58406040999999997</v>
      </c>
      <c r="O19" s="38">
        <v>-1.1728757700000001</v>
      </c>
      <c r="P19" s="38">
        <v>-2.3560655800000001</v>
      </c>
      <c r="Q19" s="39">
        <v>-3.5340051799999999</v>
      </c>
      <c r="S19" s="38">
        <f t="shared" si="7"/>
        <v>-2.3711085599999997</v>
      </c>
      <c r="T19" s="38">
        <f t="shared" si="0"/>
        <v>-1.63672035</v>
      </c>
      <c r="U19" s="38">
        <f t="shared" si="1"/>
        <v>-0.84533829999999988</v>
      </c>
      <c r="V19" s="38">
        <f t="shared" si="2"/>
        <v>-0.42897669000000005</v>
      </c>
      <c r="W19" s="38">
        <f t="shared" si="3"/>
        <v>0.44037783999999996</v>
      </c>
      <c r="X19" s="38">
        <f t="shared" si="4"/>
        <v>0.89072978000000003</v>
      </c>
      <c r="Y19" s="38">
        <f t="shared" si="5"/>
        <v>1.8149364800000001</v>
      </c>
      <c r="Z19" s="38">
        <f t="shared" si="6"/>
        <v>2.7592040099999999</v>
      </c>
    </row>
    <row r="20" spans="1:26" x14ac:dyDescent="0.25">
      <c r="A20" s="38">
        <v>3.2668517399999999</v>
      </c>
      <c r="B20" s="38">
        <v>2.1574037800000001</v>
      </c>
      <c r="C20" s="38">
        <v>1.05957754</v>
      </c>
      <c r="D20" s="38">
        <v>0.52378230999999997</v>
      </c>
      <c r="E20" s="38">
        <v>-0.51006085000000001</v>
      </c>
      <c r="F20" s="38">
        <v>-1.00519464</v>
      </c>
      <c r="G20" s="38">
        <v>-1.94778034</v>
      </c>
      <c r="H20" s="39">
        <v>-2.8248767199999998</v>
      </c>
      <c r="I20" s="96">
        <v>37196</v>
      </c>
      <c r="J20" s="38">
        <v>6.84903409</v>
      </c>
      <c r="K20" s="38">
        <v>4.5129207300000003</v>
      </c>
      <c r="L20" s="38">
        <v>2.22454894</v>
      </c>
      <c r="M20" s="38">
        <v>1.10343108</v>
      </c>
      <c r="N20" s="38">
        <v>-1.0842735100000001</v>
      </c>
      <c r="O20" s="38">
        <v>-2.14811292</v>
      </c>
      <c r="P20" s="38">
        <v>-4.21028366</v>
      </c>
      <c r="Q20" s="39">
        <v>-6.1797336500000002</v>
      </c>
      <c r="S20" s="38">
        <f t="shared" si="7"/>
        <v>-3.5821823500000001</v>
      </c>
      <c r="T20" s="38">
        <f t="shared" si="0"/>
        <v>-2.3555169500000002</v>
      </c>
      <c r="U20" s="38">
        <f t="shared" si="1"/>
        <v>-1.1649714</v>
      </c>
      <c r="V20" s="38">
        <f t="shared" si="2"/>
        <v>-0.57964877000000004</v>
      </c>
      <c r="W20" s="38">
        <f t="shared" si="3"/>
        <v>0.57421266000000004</v>
      </c>
      <c r="X20" s="38">
        <f t="shared" si="4"/>
        <v>1.14291828</v>
      </c>
      <c r="Y20" s="38">
        <f t="shared" si="5"/>
        <v>2.26250332</v>
      </c>
      <c r="Z20" s="38">
        <f t="shared" si="6"/>
        <v>3.3548569300000004</v>
      </c>
    </row>
    <row r="21" spans="1:26" x14ac:dyDescent="0.25">
      <c r="A21" s="38">
        <v>3.44924835</v>
      </c>
      <c r="B21" s="38">
        <v>2.2542864499999999</v>
      </c>
      <c r="C21" s="38">
        <v>1.09749589</v>
      </c>
      <c r="D21" s="38">
        <v>0.54043938000000002</v>
      </c>
      <c r="E21" s="38">
        <v>-0.52270793999999998</v>
      </c>
      <c r="F21" s="38">
        <v>-1.02700152</v>
      </c>
      <c r="G21" s="38">
        <v>-1.9793414600000001</v>
      </c>
      <c r="H21" s="39">
        <v>-2.8578202400000001</v>
      </c>
      <c r="I21" s="96">
        <v>37226</v>
      </c>
      <c r="J21" s="38">
        <v>6.2758916899999999</v>
      </c>
      <c r="K21" s="38">
        <v>4.12157792</v>
      </c>
      <c r="L21" s="38">
        <v>2.0259524199999999</v>
      </c>
      <c r="M21" s="38">
        <v>1.0036884800000001</v>
      </c>
      <c r="N21" s="38">
        <v>-0.98415395999999999</v>
      </c>
      <c r="O21" s="38">
        <v>-1.94796064</v>
      </c>
      <c r="P21" s="38">
        <v>-3.8119513700000001</v>
      </c>
      <c r="Q21" s="39">
        <v>-5.5880145299999997</v>
      </c>
      <c r="S21" s="38">
        <f t="shared" si="7"/>
        <v>-2.8266433399999999</v>
      </c>
      <c r="T21" s="38">
        <f t="shared" si="0"/>
        <v>-1.8672914700000001</v>
      </c>
      <c r="U21" s="38">
        <f t="shared" si="1"/>
        <v>-0.92845652999999984</v>
      </c>
      <c r="V21" s="38">
        <f t="shared" si="2"/>
        <v>-0.46324910000000008</v>
      </c>
      <c r="W21" s="38">
        <f t="shared" si="3"/>
        <v>0.46144602000000001</v>
      </c>
      <c r="X21" s="38">
        <f t="shared" si="4"/>
        <v>0.92095912000000002</v>
      </c>
      <c r="Y21" s="38">
        <f t="shared" si="5"/>
        <v>1.83260991</v>
      </c>
      <c r="Z21" s="38">
        <f t="shared" si="6"/>
        <v>2.7301942899999996</v>
      </c>
    </row>
    <row r="22" spans="1:26" x14ac:dyDescent="0.25">
      <c r="A22" s="38">
        <v>-0.20653242999999999</v>
      </c>
      <c r="B22" s="38">
        <v>-0.11537529000000001</v>
      </c>
      <c r="C22" s="38">
        <v>-4.8592879999999998E-2</v>
      </c>
      <c r="D22" s="38">
        <v>-2.235871E-2</v>
      </c>
      <c r="E22" s="38">
        <v>1.9065889999999999E-2</v>
      </c>
      <c r="F22" s="38">
        <v>3.5355039999999997E-2</v>
      </c>
      <c r="G22" s="38">
        <v>6.1369670000000001E-2</v>
      </c>
      <c r="H22" s="39">
        <v>8.1055630000000004E-2</v>
      </c>
      <c r="I22" s="96">
        <v>37257</v>
      </c>
      <c r="J22" s="38">
        <v>3.0917573300000001</v>
      </c>
      <c r="K22" s="38">
        <v>1.99577106</v>
      </c>
      <c r="L22" s="38">
        <v>0.96567988000000005</v>
      </c>
      <c r="M22" s="38">
        <v>0.47490062999999999</v>
      </c>
      <c r="N22" s="38">
        <v>-0.45927845</v>
      </c>
      <c r="O22" s="38">
        <v>-0.90321289000000005</v>
      </c>
      <c r="P22" s="38">
        <v>-1.7462525499999999</v>
      </c>
      <c r="Q22" s="39">
        <v>-2.5316661200000001</v>
      </c>
      <c r="S22" s="38">
        <f t="shared" si="7"/>
        <v>-3.2982897600000003</v>
      </c>
      <c r="T22" s="38">
        <f t="shared" si="0"/>
        <v>-2.1111463499999998</v>
      </c>
      <c r="U22" s="38">
        <f t="shared" si="1"/>
        <v>-1.0142727600000001</v>
      </c>
      <c r="V22" s="38">
        <f t="shared" si="2"/>
        <v>-0.49725933999999999</v>
      </c>
      <c r="W22" s="38">
        <f t="shared" si="3"/>
        <v>0.47834433999999998</v>
      </c>
      <c r="X22" s="38">
        <f t="shared" si="4"/>
        <v>0.93856793000000005</v>
      </c>
      <c r="Y22" s="38">
        <f t="shared" si="5"/>
        <v>1.8076222199999998</v>
      </c>
      <c r="Z22" s="38">
        <f t="shared" si="6"/>
        <v>2.61272175</v>
      </c>
    </row>
    <row r="23" spans="1:26" x14ac:dyDescent="0.25">
      <c r="A23" s="38">
        <v>8.3996520000000005E-2</v>
      </c>
      <c r="B23" s="38">
        <v>7.6955570000000001E-2</v>
      </c>
      <c r="C23" s="38">
        <v>4.6589060000000002E-2</v>
      </c>
      <c r="D23" s="38">
        <v>2.4935300000000001E-2</v>
      </c>
      <c r="E23" s="38">
        <v>-2.7560210000000002E-2</v>
      </c>
      <c r="F23" s="38">
        <v>-5.7158309999999997E-2</v>
      </c>
      <c r="G23" s="38">
        <v>-0.12044083</v>
      </c>
      <c r="H23" s="39">
        <v>-0.18639950999999999</v>
      </c>
      <c r="I23" s="96">
        <v>37288</v>
      </c>
      <c r="J23" s="38">
        <v>3.2949226299999999</v>
      </c>
      <c r="K23" s="38">
        <v>2.1316048699999999</v>
      </c>
      <c r="L23" s="38">
        <v>1.0335342999999999</v>
      </c>
      <c r="M23" s="38">
        <v>0.50876926</v>
      </c>
      <c r="N23" s="38">
        <v>-0.49295402999999999</v>
      </c>
      <c r="O23" s="38">
        <v>-0.97030265000000004</v>
      </c>
      <c r="P23" s="38">
        <v>-1.8791482900000001</v>
      </c>
      <c r="Q23" s="39">
        <v>-2.7286720099999999</v>
      </c>
      <c r="S23" s="38">
        <f t="shared" si="7"/>
        <v>-3.2109261099999999</v>
      </c>
      <c r="T23" s="38">
        <f t="shared" si="0"/>
        <v>-2.0546492999999999</v>
      </c>
      <c r="U23" s="38">
        <f t="shared" si="1"/>
        <v>-0.98694523999999995</v>
      </c>
      <c r="V23" s="38">
        <f t="shared" si="2"/>
        <v>-0.48383396000000001</v>
      </c>
      <c r="W23" s="38">
        <f t="shared" si="3"/>
        <v>0.46539381999999996</v>
      </c>
      <c r="X23" s="38">
        <f t="shared" si="4"/>
        <v>0.91314434</v>
      </c>
      <c r="Y23" s="38">
        <f t="shared" si="5"/>
        <v>1.7587074600000001</v>
      </c>
      <c r="Z23" s="38">
        <f t="shared" si="6"/>
        <v>2.5422725000000002</v>
      </c>
    </row>
    <row r="24" spans="1:26" x14ac:dyDescent="0.25">
      <c r="A24" s="38">
        <v>-0.67834936999999995</v>
      </c>
      <c r="B24" s="38">
        <v>-0.40905213000000001</v>
      </c>
      <c r="C24" s="38">
        <v>-0.18652773</v>
      </c>
      <c r="D24" s="38">
        <v>-8.9272699999999997E-2</v>
      </c>
      <c r="E24" s="38">
        <v>8.2354689999999994E-2</v>
      </c>
      <c r="F24" s="38">
        <v>0.15876834000000001</v>
      </c>
      <c r="G24" s="38">
        <v>0.29713690999999998</v>
      </c>
      <c r="H24" s="39">
        <v>0.42083087000000002</v>
      </c>
      <c r="I24" s="96">
        <v>37316</v>
      </c>
      <c r="J24" s="38">
        <v>3.7718322899999999</v>
      </c>
      <c r="K24" s="38">
        <v>2.4464915500000002</v>
      </c>
      <c r="L24" s="38">
        <v>1.1888356200000001</v>
      </c>
      <c r="M24" s="38">
        <v>0.58578529000000001</v>
      </c>
      <c r="N24" s="38">
        <v>-0.56853306999999997</v>
      </c>
      <c r="O24" s="38">
        <v>-1.11987875</v>
      </c>
      <c r="P24" s="38">
        <v>-2.1714979599999999</v>
      </c>
      <c r="Q24" s="39">
        <v>-3.1562333499999999</v>
      </c>
      <c r="S24" s="38">
        <f t="shared" si="7"/>
        <v>-4.4501816600000002</v>
      </c>
      <c r="T24" s="38">
        <f t="shared" si="0"/>
        <v>-2.8555436800000003</v>
      </c>
      <c r="U24" s="38">
        <f t="shared" si="1"/>
        <v>-1.3753633500000002</v>
      </c>
      <c r="V24" s="38">
        <f t="shared" si="2"/>
        <v>-0.67505799</v>
      </c>
      <c r="W24" s="38">
        <f t="shared" si="3"/>
        <v>0.65088775999999993</v>
      </c>
      <c r="X24" s="38">
        <f t="shared" si="4"/>
        <v>1.27864709</v>
      </c>
      <c r="Y24" s="38">
        <f t="shared" si="5"/>
        <v>2.4686348699999998</v>
      </c>
      <c r="Z24" s="38">
        <f t="shared" si="6"/>
        <v>3.57706422</v>
      </c>
    </row>
    <row r="25" spans="1:26" x14ac:dyDescent="0.25">
      <c r="A25" s="38">
        <v>-2.2852534200000001</v>
      </c>
      <c r="B25" s="38">
        <v>-1.54549504</v>
      </c>
      <c r="C25" s="38">
        <v>-0.78153379000000001</v>
      </c>
      <c r="D25" s="38">
        <v>-0.39253545000000001</v>
      </c>
      <c r="E25" s="38">
        <v>0.39521362999999998</v>
      </c>
      <c r="F25" s="38">
        <v>0.79225820999999996</v>
      </c>
      <c r="G25" s="38">
        <v>1.5883631499999999</v>
      </c>
      <c r="H25" s="39">
        <v>2.3807664800000001</v>
      </c>
      <c r="I25" s="96">
        <v>37347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9">
        <v>0</v>
      </c>
      <c r="S25" s="38">
        <f t="shared" si="7"/>
        <v>-2.2852534200000001</v>
      </c>
      <c r="T25" s="38">
        <f t="shared" si="0"/>
        <v>-1.54549504</v>
      </c>
      <c r="U25" s="38">
        <f t="shared" si="1"/>
        <v>-0.78153379000000001</v>
      </c>
      <c r="V25" s="38">
        <f t="shared" si="2"/>
        <v>-0.39253545000000001</v>
      </c>
      <c r="W25" s="38">
        <f t="shared" si="3"/>
        <v>0.39521362999999998</v>
      </c>
      <c r="X25" s="38">
        <f t="shared" si="4"/>
        <v>0.79225820999999996</v>
      </c>
      <c r="Y25" s="38">
        <f t="shared" si="5"/>
        <v>1.5883631499999999</v>
      </c>
      <c r="Z25" s="38">
        <f t="shared" si="6"/>
        <v>2.3807664800000001</v>
      </c>
    </row>
    <row r="26" spans="1:26" x14ac:dyDescent="0.25">
      <c r="A26" s="38">
        <v>-2.0800138399999999</v>
      </c>
      <c r="B26" s="38">
        <v>-1.4149257500000001</v>
      </c>
      <c r="C26" s="38">
        <v>-0.71979539000000003</v>
      </c>
      <c r="D26" s="38">
        <v>-0.36258467</v>
      </c>
      <c r="E26" s="38">
        <v>0.36713327000000001</v>
      </c>
      <c r="F26" s="38">
        <v>0.73798045999999995</v>
      </c>
      <c r="G26" s="38">
        <v>1.4875026099999999</v>
      </c>
      <c r="H26" s="39">
        <v>2.2415461200000002</v>
      </c>
      <c r="I26" s="96">
        <v>37377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9">
        <v>0</v>
      </c>
      <c r="S26" s="38">
        <f t="shared" si="7"/>
        <v>-2.0800138399999999</v>
      </c>
      <c r="T26" s="38">
        <f t="shared" si="0"/>
        <v>-1.4149257500000001</v>
      </c>
      <c r="U26" s="38">
        <f t="shared" si="1"/>
        <v>-0.71979539000000003</v>
      </c>
      <c r="V26" s="38">
        <f t="shared" si="2"/>
        <v>-0.36258467</v>
      </c>
      <c r="W26" s="38">
        <f t="shared" si="3"/>
        <v>0.36713327000000001</v>
      </c>
      <c r="X26" s="38">
        <f t="shared" si="4"/>
        <v>0.73798045999999995</v>
      </c>
      <c r="Y26" s="38">
        <f t="shared" si="5"/>
        <v>1.4875026099999999</v>
      </c>
      <c r="Z26" s="38">
        <f t="shared" si="6"/>
        <v>2.2415461200000002</v>
      </c>
    </row>
    <row r="27" spans="1:26" x14ac:dyDescent="0.25">
      <c r="A27" s="38">
        <v>-1.92347903</v>
      </c>
      <c r="B27" s="38">
        <v>-1.3108669900000001</v>
      </c>
      <c r="C27" s="38">
        <v>-0.66812837999999997</v>
      </c>
      <c r="D27" s="38">
        <v>-0.33686991999999999</v>
      </c>
      <c r="E27" s="38">
        <v>0.34170928</v>
      </c>
      <c r="F27" s="38">
        <v>0.68747285999999996</v>
      </c>
      <c r="G27" s="38">
        <v>1.3880275</v>
      </c>
      <c r="H27" s="39">
        <v>2.0952556200000001</v>
      </c>
      <c r="I27" s="96">
        <v>37408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S27" s="38">
        <f t="shared" si="7"/>
        <v>-1.92347903</v>
      </c>
      <c r="T27" s="38">
        <f t="shared" si="0"/>
        <v>-1.3108669900000001</v>
      </c>
      <c r="U27" s="38">
        <f t="shared" si="1"/>
        <v>-0.66812837999999997</v>
      </c>
      <c r="V27" s="38">
        <f t="shared" si="2"/>
        <v>-0.33686991999999999</v>
      </c>
      <c r="W27" s="38">
        <f t="shared" si="3"/>
        <v>0.34170928</v>
      </c>
      <c r="X27" s="38">
        <f t="shared" si="4"/>
        <v>0.68747285999999996</v>
      </c>
      <c r="Y27" s="38">
        <f t="shared" si="5"/>
        <v>1.3880275</v>
      </c>
      <c r="Z27" s="38">
        <f t="shared" si="6"/>
        <v>2.0952556200000001</v>
      </c>
    </row>
    <row r="28" spans="1:26" x14ac:dyDescent="0.25">
      <c r="A28" s="38">
        <v>-2.0828063299999999</v>
      </c>
      <c r="B28" s="38">
        <v>-1.4092156899999999</v>
      </c>
      <c r="C28" s="38">
        <v>-0.71377170000000001</v>
      </c>
      <c r="D28" s="38">
        <v>-0.35887647</v>
      </c>
      <c r="E28" s="38">
        <v>0.36221332000000001</v>
      </c>
      <c r="F28" s="38">
        <v>0.72709911999999999</v>
      </c>
      <c r="G28" s="38">
        <v>1.46220083</v>
      </c>
      <c r="H28" s="39">
        <v>2.1997760300000002</v>
      </c>
      <c r="I28" s="96">
        <v>37438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9">
        <v>0</v>
      </c>
      <c r="S28" s="38">
        <f t="shared" si="7"/>
        <v>-2.0828063299999999</v>
      </c>
      <c r="T28" s="38">
        <f t="shared" si="0"/>
        <v>-1.4092156899999999</v>
      </c>
      <c r="U28" s="38">
        <f t="shared" si="1"/>
        <v>-0.71377170000000001</v>
      </c>
      <c r="V28" s="38">
        <f t="shared" si="2"/>
        <v>-0.35887647</v>
      </c>
      <c r="W28" s="38">
        <f t="shared" si="3"/>
        <v>0.36221332000000001</v>
      </c>
      <c r="X28" s="38">
        <f t="shared" si="4"/>
        <v>0.72709911999999999</v>
      </c>
      <c r="Y28" s="38">
        <f t="shared" si="5"/>
        <v>1.46220083</v>
      </c>
      <c r="Z28" s="38">
        <f t="shared" si="6"/>
        <v>2.1997760300000002</v>
      </c>
    </row>
    <row r="29" spans="1:26" x14ac:dyDescent="0.25">
      <c r="A29" s="38">
        <v>-2.1443280699999998</v>
      </c>
      <c r="B29" s="38">
        <v>-1.4419758499999999</v>
      </c>
      <c r="C29" s="38">
        <v>-0.72632823999999996</v>
      </c>
      <c r="D29" s="38">
        <v>-0.36426329000000002</v>
      </c>
      <c r="E29" s="38">
        <v>0.36594988000000001</v>
      </c>
      <c r="F29" s="38">
        <v>0.73305556999999999</v>
      </c>
      <c r="G29" s="38">
        <v>1.4685736300000001</v>
      </c>
      <c r="H29" s="39">
        <v>2.2020046999999998</v>
      </c>
      <c r="I29" s="96">
        <v>37469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9">
        <v>0</v>
      </c>
      <c r="S29" s="38">
        <f t="shared" si="7"/>
        <v>-2.1443280699999998</v>
      </c>
      <c r="T29" s="38">
        <f t="shared" si="0"/>
        <v>-1.4419758499999999</v>
      </c>
      <c r="U29" s="38">
        <f t="shared" si="1"/>
        <v>-0.72632823999999996</v>
      </c>
      <c r="V29" s="38">
        <f t="shared" si="2"/>
        <v>-0.36426329000000002</v>
      </c>
      <c r="W29" s="38">
        <f t="shared" si="3"/>
        <v>0.36594988000000001</v>
      </c>
      <c r="X29" s="38">
        <f t="shared" si="4"/>
        <v>0.73305556999999999</v>
      </c>
      <c r="Y29" s="38">
        <f t="shared" si="5"/>
        <v>1.4685736300000001</v>
      </c>
      <c r="Z29" s="38">
        <f t="shared" si="6"/>
        <v>2.2020046999999998</v>
      </c>
    </row>
    <row r="30" spans="1:26" x14ac:dyDescent="0.25">
      <c r="A30" s="38">
        <v>-1.82826004</v>
      </c>
      <c r="B30" s="38">
        <v>-1.23645454</v>
      </c>
      <c r="C30" s="38">
        <v>-0.62607237999999998</v>
      </c>
      <c r="D30" s="38">
        <v>-0.31475111</v>
      </c>
      <c r="E30" s="38">
        <v>0.31765443999999998</v>
      </c>
      <c r="F30" s="38">
        <v>0.63767030999999996</v>
      </c>
      <c r="G30" s="38">
        <v>1.2825939</v>
      </c>
      <c r="H30" s="39">
        <v>1.9301915999999999</v>
      </c>
      <c r="I30" s="96">
        <v>37500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9">
        <v>0</v>
      </c>
      <c r="S30" s="38">
        <f t="shared" si="7"/>
        <v>-1.82826004</v>
      </c>
      <c r="T30" s="38">
        <f t="shared" si="0"/>
        <v>-1.23645454</v>
      </c>
      <c r="U30" s="38">
        <f t="shared" si="1"/>
        <v>-0.62607237999999998</v>
      </c>
      <c r="V30" s="38">
        <f t="shared" si="2"/>
        <v>-0.31475111</v>
      </c>
      <c r="W30" s="38">
        <f t="shared" si="3"/>
        <v>0.31765443999999998</v>
      </c>
      <c r="X30" s="38">
        <f t="shared" si="4"/>
        <v>0.63767030999999996</v>
      </c>
      <c r="Y30" s="38">
        <f t="shared" si="5"/>
        <v>1.2825939</v>
      </c>
      <c r="Z30" s="38">
        <f t="shared" si="6"/>
        <v>1.9301915999999999</v>
      </c>
    </row>
    <row r="31" spans="1:26" x14ac:dyDescent="0.25">
      <c r="A31" s="38">
        <v>-1.82159008</v>
      </c>
      <c r="B31" s="38">
        <v>-1.2312413</v>
      </c>
      <c r="C31" s="38">
        <v>-0.62299073000000005</v>
      </c>
      <c r="D31" s="38">
        <v>-0.31309751000000002</v>
      </c>
      <c r="E31" s="38">
        <v>0.31579183999999999</v>
      </c>
      <c r="F31" s="38">
        <v>0.63375592000000003</v>
      </c>
      <c r="G31" s="38">
        <v>1.2740994699999999</v>
      </c>
      <c r="H31" s="39">
        <v>1.9163544299999999</v>
      </c>
      <c r="I31" s="96">
        <v>37530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S31" s="38">
        <f t="shared" si="7"/>
        <v>-1.82159008</v>
      </c>
      <c r="T31" s="38">
        <f t="shared" si="0"/>
        <v>-1.2312413</v>
      </c>
      <c r="U31" s="38">
        <f t="shared" si="1"/>
        <v>-0.62299073000000005</v>
      </c>
      <c r="V31" s="38">
        <f t="shared" si="2"/>
        <v>-0.31309751000000002</v>
      </c>
      <c r="W31" s="38">
        <f t="shared" si="3"/>
        <v>0.31579183999999999</v>
      </c>
      <c r="X31" s="38">
        <f t="shared" si="4"/>
        <v>0.63375592000000003</v>
      </c>
      <c r="Y31" s="38">
        <f t="shared" si="5"/>
        <v>1.2740994699999999</v>
      </c>
      <c r="Z31" s="38">
        <f t="shared" si="6"/>
        <v>1.9163544299999999</v>
      </c>
    </row>
    <row r="32" spans="1:26" x14ac:dyDescent="0.25">
      <c r="A32" s="38">
        <v>-3.5478547100000002</v>
      </c>
      <c r="B32" s="38">
        <v>-2.3002872600000002</v>
      </c>
      <c r="C32" s="38">
        <v>-1.1190594</v>
      </c>
      <c r="D32" s="38">
        <v>-0.55199746000000005</v>
      </c>
      <c r="E32" s="38">
        <v>0.53737393</v>
      </c>
      <c r="F32" s="38">
        <v>1.06052481</v>
      </c>
      <c r="G32" s="38">
        <v>2.0648918900000002</v>
      </c>
      <c r="H32" s="39">
        <v>3.0155509899999999</v>
      </c>
      <c r="I32" s="96">
        <v>37561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9">
        <v>0</v>
      </c>
      <c r="S32" s="38">
        <f t="shared" si="7"/>
        <v>-3.5478547100000002</v>
      </c>
      <c r="T32" s="38">
        <f t="shared" si="0"/>
        <v>-2.3002872600000002</v>
      </c>
      <c r="U32" s="38">
        <f t="shared" si="1"/>
        <v>-1.1190594</v>
      </c>
      <c r="V32" s="38">
        <f t="shared" si="2"/>
        <v>-0.55199746000000005</v>
      </c>
      <c r="W32" s="38">
        <f t="shared" si="3"/>
        <v>0.53737393</v>
      </c>
      <c r="X32" s="38">
        <f t="shared" si="4"/>
        <v>1.06052481</v>
      </c>
      <c r="Y32" s="38">
        <f t="shared" si="5"/>
        <v>2.0648918900000002</v>
      </c>
      <c r="Z32" s="38">
        <f t="shared" si="6"/>
        <v>3.0155509899999999</v>
      </c>
    </row>
    <row r="33" spans="1:26" x14ac:dyDescent="0.25">
      <c r="A33" s="38">
        <v>10.1302816</v>
      </c>
      <c r="B33" s="38">
        <v>6.5511839299999997</v>
      </c>
      <c r="C33" s="38">
        <v>3.1734974500000002</v>
      </c>
      <c r="D33" s="38">
        <v>1.56120784</v>
      </c>
      <c r="E33" s="38">
        <v>-1.5105343600000001</v>
      </c>
      <c r="F33" s="38">
        <v>-2.9707347099999999</v>
      </c>
      <c r="G33" s="38">
        <v>-5.7421775899999998</v>
      </c>
      <c r="H33" s="39">
        <v>-8.3196807600000007</v>
      </c>
      <c r="I33" s="96">
        <v>37591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9">
        <v>0</v>
      </c>
      <c r="S33" s="38">
        <f t="shared" si="7"/>
        <v>10.1302816</v>
      </c>
      <c r="T33" s="38">
        <f t="shared" si="0"/>
        <v>6.5511839299999997</v>
      </c>
      <c r="U33" s="38">
        <f t="shared" si="1"/>
        <v>3.1734974500000002</v>
      </c>
      <c r="V33" s="38">
        <f t="shared" si="2"/>
        <v>1.56120784</v>
      </c>
      <c r="W33" s="38">
        <f t="shared" si="3"/>
        <v>-1.5105343600000001</v>
      </c>
      <c r="X33" s="38">
        <f t="shared" si="4"/>
        <v>-2.9707347099999999</v>
      </c>
      <c r="Y33" s="38">
        <f t="shared" si="5"/>
        <v>-5.7421775899999998</v>
      </c>
      <c r="Z33" s="38">
        <f t="shared" si="6"/>
        <v>-8.3196807600000007</v>
      </c>
    </row>
    <row r="34" spans="1:26" x14ac:dyDescent="0.25">
      <c r="A34" s="38">
        <v>6.6479199999999999E-3</v>
      </c>
      <c r="B34" s="38">
        <v>4.8692449999999998E-2</v>
      </c>
      <c r="C34" s="38">
        <v>4.3790950000000002E-2</v>
      </c>
      <c r="D34" s="38">
        <v>2.6296839999999998E-2</v>
      </c>
      <c r="E34" s="38">
        <v>-3.4260939999999997E-2</v>
      </c>
      <c r="F34" s="38">
        <v>-7.5707739999999996E-2</v>
      </c>
      <c r="G34" s="38">
        <v>-0.17732724</v>
      </c>
      <c r="H34" s="39">
        <v>-0.29970959000000003</v>
      </c>
      <c r="I34" s="96">
        <v>37622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S34" s="38">
        <f t="shared" si="7"/>
        <v>6.6479199999999999E-3</v>
      </c>
      <c r="T34" s="38">
        <f t="shared" si="0"/>
        <v>4.8692449999999998E-2</v>
      </c>
      <c r="U34" s="38">
        <f t="shared" si="1"/>
        <v>4.3790950000000002E-2</v>
      </c>
      <c r="V34" s="38">
        <f t="shared" si="2"/>
        <v>2.6296839999999998E-2</v>
      </c>
      <c r="W34" s="38">
        <f t="shared" si="3"/>
        <v>-3.4260939999999997E-2</v>
      </c>
      <c r="X34" s="38">
        <f t="shared" si="4"/>
        <v>-7.5707739999999996E-2</v>
      </c>
      <c r="Y34" s="38">
        <f t="shared" si="5"/>
        <v>-0.17732724</v>
      </c>
      <c r="Z34" s="38">
        <f t="shared" si="6"/>
        <v>-0.29970959000000003</v>
      </c>
    </row>
    <row r="35" spans="1:26" x14ac:dyDescent="0.25">
      <c r="A35" s="38">
        <v>-9.7997070000000006E-2</v>
      </c>
      <c r="B35" s="38">
        <v>-1.5663750000000001E-2</v>
      </c>
      <c r="C35" s="38">
        <v>1.403444E-2</v>
      </c>
      <c r="D35" s="38">
        <v>1.197499E-2</v>
      </c>
      <c r="E35" s="38">
        <v>-2.0961649999999998E-2</v>
      </c>
      <c r="F35" s="38">
        <v>-5.0047899999999999E-2</v>
      </c>
      <c r="G35" s="38">
        <v>-0.12945625999999999</v>
      </c>
      <c r="H35" s="39">
        <v>-0.23252057000000001</v>
      </c>
      <c r="I35" s="96">
        <v>37653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9">
        <v>0</v>
      </c>
      <c r="S35" s="38">
        <f t="shared" si="7"/>
        <v>-9.7997070000000006E-2</v>
      </c>
      <c r="T35" s="38">
        <f t="shared" si="0"/>
        <v>-1.5663750000000001E-2</v>
      </c>
      <c r="U35" s="38">
        <f t="shared" si="1"/>
        <v>1.403444E-2</v>
      </c>
      <c r="V35" s="38">
        <f t="shared" si="2"/>
        <v>1.197499E-2</v>
      </c>
      <c r="W35" s="38">
        <f t="shared" si="3"/>
        <v>-2.0961649999999998E-2</v>
      </c>
      <c r="X35" s="38">
        <f t="shared" si="4"/>
        <v>-5.0047899999999999E-2</v>
      </c>
      <c r="Y35" s="38">
        <f t="shared" si="5"/>
        <v>-0.12945625999999999</v>
      </c>
      <c r="Z35" s="38">
        <f t="shared" si="6"/>
        <v>-0.23252057000000001</v>
      </c>
    </row>
    <row r="36" spans="1:26" x14ac:dyDescent="0.25">
      <c r="A36" s="38">
        <v>13.500088720000001</v>
      </c>
      <c r="B36" s="38">
        <v>8.7748395299999995</v>
      </c>
      <c r="C36" s="38">
        <v>4.2708088200000001</v>
      </c>
      <c r="D36" s="38">
        <v>2.1057495899999998</v>
      </c>
      <c r="E36" s="38">
        <v>-2.0458327399999998</v>
      </c>
      <c r="F36" s="38">
        <v>-4.0314239199999999</v>
      </c>
      <c r="G36" s="38">
        <v>-7.8218297899999998</v>
      </c>
      <c r="H36" s="39">
        <v>-11.373247940000001</v>
      </c>
      <c r="I36" s="96">
        <v>37681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9">
        <v>0</v>
      </c>
      <c r="S36" s="38">
        <f t="shared" si="7"/>
        <v>13.500088720000001</v>
      </c>
      <c r="T36" s="38">
        <f t="shared" si="0"/>
        <v>8.7748395299999995</v>
      </c>
      <c r="U36" s="38">
        <f t="shared" si="1"/>
        <v>4.2708088200000001</v>
      </c>
      <c r="V36" s="38">
        <f t="shared" si="2"/>
        <v>2.1057495899999998</v>
      </c>
      <c r="W36" s="38">
        <f t="shared" si="3"/>
        <v>-2.0458327399999998</v>
      </c>
      <c r="X36" s="38">
        <f t="shared" si="4"/>
        <v>-4.0314239199999999</v>
      </c>
      <c r="Y36" s="38">
        <f t="shared" si="5"/>
        <v>-7.8218297899999998</v>
      </c>
      <c r="Z36" s="38">
        <f t="shared" si="6"/>
        <v>-11.373247940000001</v>
      </c>
    </row>
    <row r="37" spans="1:26" x14ac:dyDescent="0.25">
      <c r="A37" s="38">
        <v>-0.63279505999999996</v>
      </c>
      <c r="B37" s="38">
        <v>-0.32855644000000001</v>
      </c>
      <c r="C37" s="38">
        <v>-0.12382284</v>
      </c>
      <c r="D37" s="38">
        <v>-5.2853120000000003E-2</v>
      </c>
      <c r="E37" s="38">
        <v>3.6642710000000002E-2</v>
      </c>
      <c r="F37" s="38">
        <v>5.8827490000000003E-2</v>
      </c>
      <c r="G37" s="38">
        <v>6.5666649999999993E-2</v>
      </c>
      <c r="H37" s="39">
        <v>3.1960389999999998E-2</v>
      </c>
      <c r="I37" s="96">
        <v>37712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9">
        <v>0</v>
      </c>
      <c r="S37" s="38">
        <f t="shared" si="7"/>
        <v>-0.63279505999999996</v>
      </c>
      <c r="T37" s="38">
        <f t="shared" si="0"/>
        <v>-0.32855644000000001</v>
      </c>
      <c r="U37" s="38">
        <f t="shared" si="1"/>
        <v>-0.12382284</v>
      </c>
      <c r="V37" s="38">
        <f t="shared" si="2"/>
        <v>-5.2853120000000003E-2</v>
      </c>
      <c r="W37" s="38">
        <f t="shared" si="3"/>
        <v>3.6642710000000002E-2</v>
      </c>
      <c r="X37" s="38">
        <f t="shared" si="4"/>
        <v>5.8827490000000003E-2</v>
      </c>
      <c r="Y37" s="38">
        <f t="shared" si="5"/>
        <v>6.5666649999999993E-2</v>
      </c>
      <c r="Z37" s="38">
        <f t="shared" si="6"/>
        <v>3.1960389999999998E-2</v>
      </c>
    </row>
    <row r="38" spans="1:26" x14ac:dyDescent="0.25">
      <c r="A38" s="38">
        <v>-0.72035302000000001</v>
      </c>
      <c r="B38" s="38">
        <v>-0.38118586999999998</v>
      </c>
      <c r="C38" s="38">
        <v>-0.14743666</v>
      </c>
      <c r="D38" s="38">
        <v>-6.4019000000000006E-2</v>
      </c>
      <c r="E38" s="38">
        <v>4.6597159999999999E-2</v>
      </c>
      <c r="F38" s="38">
        <v>7.7594159999999995E-2</v>
      </c>
      <c r="G38" s="38">
        <v>9.8919170000000001E-2</v>
      </c>
      <c r="H38" s="39">
        <v>7.5832709999999998E-2</v>
      </c>
      <c r="I38" s="96">
        <v>37742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9">
        <v>0</v>
      </c>
      <c r="S38" s="38">
        <f t="shared" si="7"/>
        <v>-0.72035302000000001</v>
      </c>
      <c r="T38" s="38">
        <f t="shared" si="0"/>
        <v>-0.38118586999999998</v>
      </c>
      <c r="U38" s="38">
        <f t="shared" si="1"/>
        <v>-0.14743666</v>
      </c>
      <c r="V38" s="38">
        <f t="shared" si="2"/>
        <v>-6.4019000000000006E-2</v>
      </c>
      <c r="W38" s="38">
        <f t="shared" si="3"/>
        <v>4.6597159999999999E-2</v>
      </c>
      <c r="X38" s="38">
        <f t="shared" si="4"/>
        <v>7.7594159999999995E-2</v>
      </c>
      <c r="Y38" s="38">
        <f t="shared" si="5"/>
        <v>9.8919170000000001E-2</v>
      </c>
      <c r="Z38" s="38">
        <f t="shared" si="6"/>
        <v>7.5832709999999998E-2</v>
      </c>
    </row>
    <row r="39" spans="1:26" x14ac:dyDescent="0.25">
      <c r="A39" s="38">
        <v>-0.74343296999999997</v>
      </c>
      <c r="B39" s="38">
        <v>-0.39971192</v>
      </c>
      <c r="C39" s="38">
        <v>-0.15792561999999999</v>
      </c>
      <c r="D39" s="38">
        <v>-6.9513699999999998E-2</v>
      </c>
      <c r="E39" s="38">
        <v>5.2495100000000003E-2</v>
      </c>
      <c r="F39" s="38">
        <v>8.9707209999999996E-2</v>
      </c>
      <c r="G39" s="38">
        <v>0.12413617</v>
      </c>
      <c r="H39" s="39">
        <v>0.11466579</v>
      </c>
      <c r="I39" s="96">
        <v>37773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9">
        <v>0</v>
      </c>
      <c r="S39" s="38">
        <f t="shared" si="7"/>
        <v>-0.74343296999999997</v>
      </c>
      <c r="T39" s="38">
        <f t="shared" si="0"/>
        <v>-0.39971192</v>
      </c>
      <c r="U39" s="38">
        <f t="shared" si="1"/>
        <v>-0.15792561999999999</v>
      </c>
      <c r="V39" s="38">
        <f t="shared" si="2"/>
        <v>-6.9513699999999998E-2</v>
      </c>
      <c r="W39" s="38">
        <f t="shared" si="3"/>
        <v>5.2495100000000003E-2</v>
      </c>
      <c r="X39" s="38">
        <f t="shared" si="4"/>
        <v>8.9707209999999996E-2</v>
      </c>
      <c r="Y39" s="38">
        <f t="shared" si="5"/>
        <v>0.12413617</v>
      </c>
      <c r="Z39" s="38">
        <f t="shared" si="6"/>
        <v>0.11466579</v>
      </c>
    </row>
    <row r="40" spans="1:26" x14ac:dyDescent="0.25">
      <c r="A40" s="38">
        <v>-0.65493551999999999</v>
      </c>
      <c r="B40" s="38">
        <v>-0.34771358000000002</v>
      </c>
      <c r="C40" s="38">
        <v>-0.13503620999999999</v>
      </c>
      <c r="D40" s="38">
        <v>-5.8776490000000001E-2</v>
      </c>
      <c r="E40" s="38">
        <v>4.3041660000000002E-2</v>
      </c>
      <c r="F40" s="38">
        <v>7.1848969999999998E-2</v>
      </c>
      <c r="G40" s="38">
        <v>9.2476699999999995E-2</v>
      </c>
      <c r="H40" s="39">
        <v>7.2745379999999998E-2</v>
      </c>
      <c r="I40" s="96">
        <v>37803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9">
        <v>0</v>
      </c>
      <c r="S40" s="38">
        <f t="shared" si="7"/>
        <v>-0.65493551999999999</v>
      </c>
      <c r="T40" s="38">
        <f t="shared" si="0"/>
        <v>-0.34771358000000002</v>
      </c>
      <c r="U40" s="38">
        <f t="shared" si="1"/>
        <v>-0.13503620999999999</v>
      </c>
      <c r="V40" s="38">
        <f t="shared" si="2"/>
        <v>-5.8776490000000001E-2</v>
      </c>
      <c r="W40" s="38">
        <f t="shared" si="3"/>
        <v>4.3041660000000002E-2</v>
      </c>
      <c r="X40" s="38">
        <f t="shared" si="4"/>
        <v>7.1848969999999998E-2</v>
      </c>
      <c r="Y40" s="38">
        <f t="shared" si="5"/>
        <v>9.2476699999999995E-2</v>
      </c>
      <c r="Z40" s="38">
        <f t="shared" si="6"/>
        <v>7.2745379999999998E-2</v>
      </c>
    </row>
    <row r="41" spans="1:26" x14ac:dyDescent="0.25">
      <c r="A41" s="38">
        <v>-0.68320924999999999</v>
      </c>
      <c r="B41" s="38">
        <v>-0.36751007000000002</v>
      </c>
      <c r="C41" s="38">
        <v>-0.14523356000000001</v>
      </c>
      <c r="D41" s="38">
        <v>-6.3922099999999996E-2</v>
      </c>
      <c r="E41" s="38">
        <v>4.8234480000000003E-2</v>
      </c>
      <c r="F41" s="38">
        <v>8.2231680000000001E-2</v>
      </c>
      <c r="G41" s="38">
        <v>0.11316822999999999</v>
      </c>
      <c r="H41" s="39">
        <v>0.1034361</v>
      </c>
      <c r="I41" s="96">
        <v>37834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9">
        <v>0</v>
      </c>
      <c r="S41" s="38">
        <f t="shared" si="7"/>
        <v>-0.68320924999999999</v>
      </c>
      <c r="T41" s="38">
        <f t="shared" si="0"/>
        <v>-0.36751007000000002</v>
      </c>
      <c r="U41" s="38">
        <f t="shared" si="1"/>
        <v>-0.14523356000000001</v>
      </c>
      <c r="V41" s="38">
        <f t="shared" si="2"/>
        <v>-6.3922099999999996E-2</v>
      </c>
      <c r="W41" s="38">
        <f t="shared" si="3"/>
        <v>4.8234480000000003E-2</v>
      </c>
      <c r="X41" s="38">
        <f t="shared" si="4"/>
        <v>8.2231680000000001E-2</v>
      </c>
      <c r="Y41" s="38">
        <f t="shared" si="5"/>
        <v>0.11316822999999999</v>
      </c>
      <c r="Z41" s="38">
        <f t="shared" si="6"/>
        <v>0.1034361</v>
      </c>
    </row>
    <row r="42" spans="1:26" x14ac:dyDescent="0.25">
      <c r="A42" s="38">
        <v>-0.69120585000000001</v>
      </c>
      <c r="B42" s="38">
        <v>-0.37590767000000003</v>
      </c>
      <c r="C42" s="38">
        <v>-0.15067583000000001</v>
      </c>
      <c r="D42" s="38">
        <v>-6.6906359999999998E-2</v>
      </c>
      <c r="E42" s="38">
        <v>5.1661489999999997E-2</v>
      </c>
      <c r="F42" s="38">
        <v>8.9478310000000005E-2</v>
      </c>
      <c r="G42" s="38">
        <v>0.12889418</v>
      </c>
      <c r="H42" s="39">
        <v>0.12842369000000001</v>
      </c>
      <c r="I42" s="96">
        <v>37865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9">
        <v>0</v>
      </c>
      <c r="S42" s="38">
        <f t="shared" si="7"/>
        <v>-0.69120585000000001</v>
      </c>
      <c r="T42" s="38">
        <f t="shared" si="0"/>
        <v>-0.37590767000000003</v>
      </c>
      <c r="U42" s="38">
        <f t="shared" si="1"/>
        <v>-0.15067583000000001</v>
      </c>
      <c r="V42" s="38">
        <f t="shared" si="2"/>
        <v>-6.6906359999999998E-2</v>
      </c>
      <c r="W42" s="38">
        <f t="shared" si="3"/>
        <v>5.1661489999999997E-2</v>
      </c>
      <c r="X42" s="38">
        <f t="shared" si="4"/>
        <v>8.9478310000000005E-2</v>
      </c>
      <c r="Y42" s="38">
        <f t="shared" si="5"/>
        <v>0.12889418</v>
      </c>
      <c r="Z42" s="38">
        <f t="shared" si="6"/>
        <v>0.12842369000000001</v>
      </c>
    </row>
    <row r="43" spans="1:26" x14ac:dyDescent="0.25">
      <c r="A43" s="38">
        <v>-0.67801604999999998</v>
      </c>
      <c r="B43" s="38">
        <v>-0.36942044000000002</v>
      </c>
      <c r="C43" s="38">
        <v>-0.14843836999999999</v>
      </c>
      <c r="D43" s="38">
        <v>-6.6012989999999994E-2</v>
      </c>
      <c r="E43" s="38">
        <v>5.116192E-2</v>
      </c>
      <c r="F43" s="38">
        <v>8.8762869999999994E-2</v>
      </c>
      <c r="G43" s="38">
        <v>0.12893146999999999</v>
      </c>
      <c r="H43" s="39">
        <v>0.13017224999999999</v>
      </c>
      <c r="I43" s="96">
        <v>37895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9">
        <v>0</v>
      </c>
      <c r="S43" s="38">
        <f t="shared" si="7"/>
        <v>-0.67801604999999998</v>
      </c>
      <c r="T43" s="38">
        <f t="shared" si="0"/>
        <v>-0.36942044000000002</v>
      </c>
      <c r="U43" s="38">
        <f t="shared" si="1"/>
        <v>-0.14843836999999999</v>
      </c>
      <c r="V43" s="38">
        <f t="shared" si="2"/>
        <v>-6.6012989999999994E-2</v>
      </c>
      <c r="W43" s="38">
        <f t="shared" si="3"/>
        <v>5.116192E-2</v>
      </c>
      <c r="X43" s="38">
        <f t="shared" si="4"/>
        <v>8.8762869999999994E-2</v>
      </c>
      <c r="Y43" s="38">
        <f t="shared" si="5"/>
        <v>0.12893146999999999</v>
      </c>
      <c r="Z43" s="38">
        <f t="shared" si="6"/>
        <v>0.13017224999999999</v>
      </c>
    </row>
    <row r="44" spans="1:26" x14ac:dyDescent="0.25">
      <c r="A44" s="38">
        <v>-0.64459069000000002</v>
      </c>
      <c r="B44" s="38">
        <v>-0.35931144999999998</v>
      </c>
      <c r="C44" s="38">
        <v>-0.14844908000000001</v>
      </c>
      <c r="D44" s="38">
        <v>-6.7064410000000005E-2</v>
      </c>
      <c r="E44" s="38">
        <v>5.4132350000000003E-2</v>
      </c>
      <c r="F44" s="38">
        <v>9.6549289999999996E-2</v>
      </c>
      <c r="G44" s="38">
        <v>0.15051775000000001</v>
      </c>
      <c r="H44" s="39">
        <v>0.16967567</v>
      </c>
      <c r="I44" s="96">
        <v>37926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9">
        <v>0</v>
      </c>
      <c r="S44" s="38">
        <f t="shared" si="7"/>
        <v>-0.64459069000000002</v>
      </c>
      <c r="T44" s="38">
        <f t="shared" si="0"/>
        <v>-0.35931144999999998</v>
      </c>
      <c r="U44" s="38">
        <f t="shared" si="1"/>
        <v>-0.14844908000000001</v>
      </c>
      <c r="V44" s="38">
        <f t="shared" si="2"/>
        <v>-6.7064410000000005E-2</v>
      </c>
      <c r="W44" s="38">
        <f t="shared" si="3"/>
        <v>5.4132350000000003E-2</v>
      </c>
      <c r="X44" s="38">
        <f t="shared" si="4"/>
        <v>9.6549289999999996E-2</v>
      </c>
      <c r="Y44" s="38">
        <f t="shared" si="5"/>
        <v>0.15051775000000001</v>
      </c>
      <c r="Z44" s="38">
        <f t="shared" si="6"/>
        <v>0.16967567</v>
      </c>
    </row>
    <row r="45" spans="1:26" x14ac:dyDescent="0.25">
      <c r="A45" s="38">
        <v>-8.6669570000000001E-2</v>
      </c>
      <c r="B45" s="38">
        <v>1.8498900000000001E-3</v>
      </c>
      <c r="C45" s="38">
        <v>2.7009269999999998E-2</v>
      </c>
      <c r="D45" s="38">
        <v>1.9376649999999999E-2</v>
      </c>
      <c r="E45" s="38">
        <v>-2.9972430000000001E-2</v>
      </c>
      <c r="F45" s="38">
        <v>-6.9476979999999994E-2</v>
      </c>
      <c r="G45" s="38">
        <v>-0.17322306000000001</v>
      </c>
      <c r="H45" s="39">
        <v>-0.30424523999999997</v>
      </c>
      <c r="I45" s="96">
        <v>37956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9">
        <v>0</v>
      </c>
      <c r="S45" s="38">
        <f t="shared" si="7"/>
        <v>-8.6669570000000001E-2</v>
      </c>
      <c r="T45" s="38">
        <f t="shared" si="0"/>
        <v>1.8498900000000001E-3</v>
      </c>
      <c r="U45" s="38">
        <f t="shared" si="1"/>
        <v>2.7009269999999998E-2</v>
      </c>
      <c r="V45" s="38">
        <f t="shared" si="2"/>
        <v>1.9376649999999999E-2</v>
      </c>
      <c r="W45" s="38">
        <f t="shared" si="3"/>
        <v>-2.9972430000000001E-2</v>
      </c>
      <c r="X45" s="38">
        <f t="shared" si="4"/>
        <v>-6.9476979999999994E-2</v>
      </c>
      <c r="Y45" s="38">
        <f t="shared" si="5"/>
        <v>-0.17322306000000001</v>
      </c>
      <c r="Z45" s="38">
        <f t="shared" si="6"/>
        <v>-0.30424523999999997</v>
      </c>
    </row>
    <row r="46" spans="1:26" x14ac:dyDescent="0.25">
      <c r="A46" s="38">
        <v>1.8881430000000001E-2</v>
      </c>
      <c r="B46" s="38">
        <v>5.7563110000000001E-2</v>
      </c>
      <c r="C46" s="38">
        <v>4.849813E-2</v>
      </c>
      <c r="D46" s="38">
        <v>2.8705029999999999E-2</v>
      </c>
      <c r="E46" s="38">
        <v>-3.6756469999999999E-2</v>
      </c>
      <c r="F46" s="38">
        <v>-8.0767729999999996E-2</v>
      </c>
      <c r="G46" s="38">
        <v>-0.18766450000000001</v>
      </c>
      <c r="H46" s="39">
        <v>-0.31545030000000002</v>
      </c>
      <c r="I46" s="96">
        <v>37987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9">
        <v>0</v>
      </c>
      <c r="S46" s="38">
        <f t="shared" si="7"/>
        <v>1.8881430000000001E-2</v>
      </c>
      <c r="T46" s="38">
        <f t="shared" si="0"/>
        <v>5.7563110000000001E-2</v>
      </c>
      <c r="U46" s="38">
        <f t="shared" si="1"/>
        <v>4.849813E-2</v>
      </c>
      <c r="V46" s="38">
        <f t="shared" si="2"/>
        <v>2.8705029999999999E-2</v>
      </c>
      <c r="W46" s="38">
        <f t="shared" si="3"/>
        <v>-3.6756469999999999E-2</v>
      </c>
      <c r="X46" s="38">
        <f t="shared" si="4"/>
        <v>-8.0767729999999996E-2</v>
      </c>
      <c r="Y46" s="38">
        <f t="shared" si="5"/>
        <v>-0.18766450000000001</v>
      </c>
      <c r="Z46" s="38">
        <f t="shared" si="6"/>
        <v>-0.31545030000000002</v>
      </c>
    </row>
    <row r="47" spans="1:26" x14ac:dyDescent="0.25">
      <c r="A47" s="38">
        <v>-0.14225707000000001</v>
      </c>
      <c r="B47" s="38">
        <v>-4.1779410000000003E-2</v>
      </c>
      <c r="C47" s="38">
        <v>2.4165200000000001E-3</v>
      </c>
      <c r="D47" s="38">
        <v>6.4970499999999999E-3</v>
      </c>
      <c r="E47" s="38">
        <v>-1.6098500000000002E-2</v>
      </c>
      <c r="F47" s="38">
        <v>-4.0892499999999998E-2</v>
      </c>
      <c r="G47" s="38">
        <v>-0.11327126999999999</v>
      </c>
      <c r="H47" s="39">
        <v>-0.21114749999999999</v>
      </c>
      <c r="I47" s="96">
        <v>38018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9">
        <v>0</v>
      </c>
      <c r="S47" s="38">
        <f t="shared" si="7"/>
        <v>-0.14225707000000001</v>
      </c>
      <c r="T47" s="38">
        <f t="shared" si="0"/>
        <v>-4.1779410000000003E-2</v>
      </c>
      <c r="U47" s="38">
        <f t="shared" si="1"/>
        <v>2.4165200000000001E-3</v>
      </c>
      <c r="V47" s="38">
        <f t="shared" si="2"/>
        <v>6.4970499999999999E-3</v>
      </c>
      <c r="W47" s="38">
        <f t="shared" si="3"/>
        <v>-1.6098500000000002E-2</v>
      </c>
      <c r="X47" s="38">
        <f t="shared" si="4"/>
        <v>-4.0892499999999998E-2</v>
      </c>
      <c r="Y47" s="38">
        <f t="shared" si="5"/>
        <v>-0.11327126999999999</v>
      </c>
      <c r="Z47" s="38">
        <f t="shared" si="6"/>
        <v>-0.21114749999999999</v>
      </c>
    </row>
    <row r="48" spans="1:26" x14ac:dyDescent="0.25">
      <c r="A48" s="38">
        <v>-0.63134696999999995</v>
      </c>
      <c r="B48" s="38">
        <v>-0.35065392000000001</v>
      </c>
      <c r="C48" s="38">
        <v>-0.14417458999999999</v>
      </c>
      <c r="D48" s="38">
        <v>-6.4938819999999994E-2</v>
      </c>
      <c r="E48" s="38">
        <v>5.2033040000000003E-2</v>
      </c>
      <c r="F48" s="38">
        <v>9.2354030000000004E-2</v>
      </c>
      <c r="G48" s="38">
        <v>0.14211399</v>
      </c>
      <c r="H48" s="39">
        <v>0.15700381999999999</v>
      </c>
      <c r="I48" s="96">
        <v>38047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9">
        <v>0</v>
      </c>
      <c r="S48" s="38">
        <f t="shared" si="7"/>
        <v>-0.63134696999999995</v>
      </c>
      <c r="T48" s="38">
        <f t="shared" si="0"/>
        <v>-0.35065392000000001</v>
      </c>
      <c r="U48" s="38">
        <f t="shared" si="1"/>
        <v>-0.14417458999999999</v>
      </c>
      <c r="V48" s="38">
        <f t="shared" si="2"/>
        <v>-6.4938819999999994E-2</v>
      </c>
      <c r="W48" s="38">
        <f t="shared" si="3"/>
        <v>5.2033040000000003E-2</v>
      </c>
      <c r="X48" s="38">
        <f t="shared" si="4"/>
        <v>9.2354030000000004E-2</v>
      </c>
      <c r="Y48" s="38">
        <f t="shared" si="5"/>
        <v>0.14211399</v>
      </c>
      <c r="Z48" s="38">
        <f t="shared" si="6"/>
        <v>0.15700381999999999</v>
      </c>
    </row>
    <row r="49" spans="1:26" x14ac:dyDescent="0.25">
      <c r="A49" s="38">
        <v>1.2193138100000001</v>
      </c>
      <c r="B49" s="38">
        <v>0.80909160000000002</v>
      </c>
      <c r="C49" s="38">
        <v>0.40095724999999999</v>
      </c>
      <c r="D49" s="38">
        <v>0.19931922999999999</v>
      </c>
      <c r="E49" s="38">
        <v>-0.19657369</v>
      </c>
      <c r="F49" s="38">
        <v>-0.39004444999999999</v>
      </c>
      <c r="G49" s="38">
        <v>-0.76655099999999998</v>
      </c>
      <c r="H49" s="39">
        <v>-1.12810191</v>
      </c>
      <c r="I49" s="96">
        <v>38078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9">
        <v>0</v>
      </c>
      <c r="S49" s="38">
        <f t="shared" si="7"/>
        <v>1.2193138100000001</v>
      </c>
      <c r="T49" s="38">
        <f t="shared" si="0"/>
        <v>0.80909160000000002</v>
      </c>
      <c r="U49" s="38">
        <f t="shared" si="1"/>
        <v>0.40095724999999999</v>
      </c>
      <c r="V49" s="38">
        <f t="shared" si="2"/>
        <v>0.19931922999999999</v>
      </c>
      <c r="W49" s="38">
        <f t="shared" si="3"/>
        <v>-0.19657369</v>
      </c>
      <c r="X49" s="38">
        <f t="shared" si="4"/>
        <v>-0.39004444999999999</v>
      </c>
      <c r="Y49" s="38">
        <f t="shared" si="5"/>
        <v>-0.76655099999999998</v>
      </c>
      <c r="Z49" s="38">
        <f t="shared" si="6"/>
        <v>-1.12810191</v>
      </c>
    </row>
    <row r="50" spans="1:26" x14ac:dyDescent="0.25">
      <c r="A50" s="38">
        <v>1.2395824099999999</v>
      </c>
      <c r="B50" s="38">
        <v>0.82443177999999995</v>
      </c>
      <c r="C50" s="38">
        <v>0.40946051999999999</v>
      </c>
      <c r="D50" s="38">
        <v>0.20376374</v>
      </c>
      <c r="E50" s="38">
        <v>-0.20137331</v>
      </c>
      <c r="F50" s="38">
        <v>-0.39996817000000001</v>
      </c>
      <c r="G50" s="38">
        <v>-0.78757712999999996</v>
      </c>
      <c r="H50" s="39">
        <v>-1.1611412999999999</v>
      </c>
      <c r="I50" s="96">
        <v>38108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9">
        <v>0</v>
      </c>
      <c r="S50" s="38">
        <f t="shared" si="7"/>
        <v>1.2395824099999999</v>
      </c>
      <c r="T50" s="38">
        <f t="shared" si="0"/>
        <v>0.82443177999999995</v>
      </c>
      <c r="U50" s="38">
        <f t="shared" si="1"/>
        <v>0.40946051999999999</v>
      </c>
      <c r="V50" s="38">
        <f t="shared" si="2"/>
        <v>0.20376374</v>
      </c>
      <c r="W50" s="38">
        <f t="shared" si="3"/>
        <v>-0.20137331</v>
      </c>
      <c r="X50" s="38">
        <f t="shared" si="4"/>
        <v>-0.39996817000000001</v>
      </c>
      <c r="Y50" s="38">
        <f t="shared" si="5"/>
        <v>-0.78757712999999996</v>
      </c>
      <c r="Z50" s="38">
        <f t="shared" si="6"/>
        <v>-1.1611412999999999</v>
      </c>
    </row>
    <row r="51" spans="1:26" x14ac:dyDescent="0.25">
      <c r="A51" s="38">
        <v>1.1587057599999999</v>
      </c>
      <c r="B51" s="38">
        <v>0.77198962000000004</v>
      </c>
      <c r="C51" s="38">
        <v>0.38402384000000001</v>
      </c>
      <c r="D51" s="38">
        <v>0.19124698000000001</v>
      </c>
      <c r="E51" s="38">
        <v>-0.18926519</v>
      </c>
      <c r="F51" s="38">
        <v>-0.37616254999999998</v>
      </c>
      <c r="G51" s="38">
        <v>-0.74160086999999997</v>
      </c>
      <c r="H51" s="39">
        <v>-1.09458769</v>
      </c>
      <c r="I51" s="96">
        <v>38139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9">
        <v>0</v>
      </c>
      <c r="S51" s="38">
        <f t="shared" si="7"/>
        <v>1.1587057599999999</v>
      </c>
      <c r="T51" s="38">
        <f t="shared" si="0"/>
        <v>0.77198962000000004</v>
      </c>
      <c r="U51" s="38">
        <f t="shared" si="1"/>
        <v>0.38402384000000001</v>
      </c>
      <c r="V51" s="38">
        <f t="shared" si="2"/>
        <v>0.19124698000000001</v>
      </c>
      <c r="W51" s="38">
        <f t="shared" si="3"/>
        <v>-0.18926519</v>
      </c>
      <c r="X51" s="38">
        <f t="shared" si="4"/>
        <v>-0.37616254999999998</v>
      </c>
      <c r="Y51" s="38">
        <f t="shared" si="5"/>
        <v>-0.74160086999999997</v>
      </c>
      <c r="Z51" s="38">
        <f t="shared" si="6"/>
        <v>-1.09458769</v>
      </c>
    </row>
    <row r="52" spans="1:26" x14ac:dyDescent="0.25">
      <c r="A52" s="38">
        <v>1.17465172</v>
      </c>
      <c r="B52" s="38">
        <v>0.78035783999999997</v>
      </c>
      <c r="C52" s="38">
        <v>0.38726413999999998</v>
      </c>
      <c r="D52" s="38">
        <v>0.19266243</v>
      </c>
      <c r="E52" s="38">
        <v>-0.19032629000000001</v>
      </c>
      <c r="F52" s="38">
        <v>-0.37797976999999999</v>
      </c>
      <c r="G52" s="38">
        <v>-0.74421355</v>
      </c>
      <c r="H52" s="39">
        <v>-1.09767561</v>
      </c>
      <c r="I52" s="96">
        <v>38169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9">
        <v>0</v>
      </c>
      <c r="S52" s="38">
        <f t="shared" si="7"/>
        <v>1.17465172</v>
      </c>
      <c r="T52" s="38">
        <f t="shared" si="0"/>
        <v>0.78035783999999997</v>
      </c>
      <c r="U52" s="38">
        <f t="shared" si="1"/>
        <v>0.38726413999999998</v>
      </c>
      <c r="V52" s="38">
        <f t="shared" si="2"/>
        <v>0.19266243</v>
      </c>
      <c r="W52" s="38">
        <f t="shared" si="3"/>
        <v>-0.19032629000000001</v>
      </c>
      <c r="X52" s="38">
        <f t="shared" si="4"/>
        <v>-0.37797976999999999</v>
      </c>
      <c r="Y52" s="38">
        <f t="shared" si="5"/>
        <v>-0.74421355</v>
      </c>
      <c r="Z52" s="38">
        <f t="shared" si="6"/>
        <v>-1.09767561</v>
      </c>
    </row>
    <row r="53" spans="1:26" x14ac:dyDescent="0.25">
      <c r="A53" s="38">
        <v>1.1526919499999999</v>
      </c>
      <c r="B53" s="38">
        <v>0.76624981999999997</v>
      </c>
      <c r="C53" s="38">
        <v>0.38049548</v>
      </c>
      <c r="D53" s="38">
        <v>0.18935157</v>
      </c>
      <c r="E53" s="38">
        <v>-0.18716405</v>
      </c>
      <c r="F53" s="38">
        <v>-0.37180394999999999</v>
      </c>
      <c r="G53" s="38">
        <v>-0.73245167</v>
      </c>
      <c r="H53" s="39">
        <v>-1.0808804999999999</v>
      </c>
      <c r="I53" s="96">
        <v>38200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9">
        <v>0</v>
      </c>
      <c r="S53" s="38">
        <f t="shared" si="7"/>
        <v>1.1526919499999999</v>
      </c>
      <c r="T53" s="38">
        <f t="shared" si="0"/>
        <v>0.76624981999999997</v>
      </c>
      <c r="U53" s="38">
        <f t="shared" si="1"/>
        <v>0.38049548</v>
      </c>
      <c r="V53" s="38">
        <f t="shared" si="2"/>
        <v>0.18935157</v>
      </c>
      <c r="W53" s="38">
        <f t="shared" si="3"/>
        <v>-0.18716405</v>
      </c>
      <c r="X53" s="38">
        <f t="shared" si="4"/>
        <v>-0.37180394999999999</v>
      </c>
      <c r="Y53" s="38">
        <f t="shared" si="5"/>
        <v>-0.73245167</v>
      </c>
      <c r="Z53" s="38">
        <f t="shared" si="6"/>
        <v>-1.0808804999999999</v>
      </c>
    </row>
    <row r="54" spans="1:26" x14ac:dyDescent="0.25">
      <c r="A54" s="38">
        <v>1.10162951</v>
      </c>
      <c r="B54" s="38">
        <v>0.73275955000000004</v>
      </c>
      <c r="C54" s="38">
        <v>0.36408037999999998</v>
      </c>
      <c r="D54" s="38">
        <v>0.18123423</v>
      </c>
      <c r="E54" s="38">
        <v>-0.17923837000000001</v>
      </c>
      <c r="F54" s="38">
        <v>-0.35615256000000001</v>
      </c>
      <c r="G54" s="38">
        <v>-0.70195770999999996</v>
      </c>
      <c r="H54" s="39">
        <v>-1.03632703</v>
      </c>
      <c r="I54" s="96">
        <v>38231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9">
        <v>0</v>
      </c>
      <c r="S54" s="38">
        <f t="shared" si="7"/>
        <v>1.10162951</v>
      </c>
      <c r="T54" s="38">
        <f t="shared" si="0"/>
        <v>0.73275955000000004</v>
      </c>
      <c r="U54" s="38">
        <f t="shared" si="1"/>
        <v>0.36408037999999998</v>
      </c>
      <c r="V54" s="38">
        <f t="shared" si="2"/>
        <v>0.18123423</v>
      </c>
      <c r="W54" s="38">
        <f t="shared" si="3"/>
        <v>-0.17923837000000001</v>
      </c>
      <c r="X54" s="38">
        <f t="shared" si="4"/>
        <v>-0.35615256000000001</v>
      </c>
      <c r="Y54" s="38">
        <f t="shared" si="5"/>
        <v>-0.70195770999999996</v>
      </c>
      <c r="Z54" s="38">
        <f t="shared" si="6"/>
        <v>-1.03632703</v>
      </c>
    </row>
    <row r="55" spans="1:26" x14ac:dyDescent="0.25">
      <c r="A55" s="38">
        <v>1.1239059199999999</v>
      </c>
      <c r="B55" s="38">
        <v>0.74591974000000005</v>
      </c>
      <c r="C55" s="38">
        <v>0.36989297999999998</v>
      </c>
      <c r="D55" s="38">
        <v>0.18396228000000001</v>
      </c>
      <c r="E55" s="38">
        <v>-0.18163520999999999</v>
      </c>
      <c r="F55" s="38">
        <v>-0.36063904000000002</v>
      </c>
      <c r="G55" s="38">
        <v>-0.70984270999999999</v>
      </c>
      <c r="H55" s="39">
        <v>-1.0465467500000001</v>
      </c>
      <c r="I55" s="96">
        <v>38261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9">
        <v>0</v>
      </c>
      <c r="S55" s="38">
        <f t="shared" si="7"/>
        <v>1.1239059199999999</v>
      </c>
      <c r="T55" s="38">
        <f t="shared" si="0"/>
        <v>0.74591974000000005</v>
      </c>
      <c r="U55" s="38">
        <f t="shared" si="1"/>
        <v>0.36989297999999998</v>
      </c>
      <c r="V55" s="38">
        <f t="shared" si="2"/>
        <v>0.18396228000000001</v>
      </c>
      <c r="W55" s="38">
        <f t="shared" si="3"/>
        <v>-0.18163520999999999</v>
      </c>
      <c r="X55" s="38">
        <f t="shared" si="4"/>
        <v>-0.36063904000000002</v>
      </c>
      <c r="Y55" s="38">
        <f t="shared" si="5"/>
        <v>-0.70984270999999999</v>
      </c>
      <c r="Z55" s="38">
        <f t="shared" si="6"/>
        <v>-1.0465467500000001</v>
      </c>
    </row>
    <row r="56" spans="1:26" x14ac:dyDescent="0.25">
      <c r="A56" s="38">
        <v>0.89249347999999995</v>
      </c>
      <c r="B56" s="38">
        <v>0.59250475999999996</v>
      </c>
      <c r="C56" s="38">
        <v>0.29402349999999999</v>
      </c>
      <c r="D56" s="38">
        <v>0.14629961999999999</v>
      </c>
      <c r="E56" s="38">
        <v>-0.14461747</v>
      </c>
      <c r="F56" s="38">
        <v>-0.28737244000000001</v>
      </c>
      <c r="G56" s="38">
        <v>-0.56691404999999995</v>
      </c>
      <c r="H56" s="39">
        <v>-0.83713861000000001</v>
      </c>
      <c r="I56" s="96">
        <v>38292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9">
        <v>0</v>
      </c>
      <c r="S56" s="38">
        <f t="shared" si="7"/>
        <v>0.89249347999999995</v>
      </c>
      <c r="T56" s="38">
        <f t="shared" si="0"/>
        <v>0.59250475999999996</v>
      </c>
      <c r="U56" s="38">
        <f t="shared" si="1"/>
        <v>0.29402349999999999</v>
      </c>
      <c r="V56" s="38">
        <f t="shared" si="2"/>
        <v>0.14629961999999999</v>
      </c>
      <c r="W56" s="38">
        <f t="shared" si="3"/>
        <v>-0.14461747</v>
      </c>
      <c r="X56" s="38">
        <f t="shared" si="4"/>
        <v>-0.28737244000000001</v>
      </c>
      <c r="Y56" s="38">
        <f t="shared" si="5"/>
        <v>-0.56691404999999995</v>
      </c>
      <c r="Z56" s="38">
        <f t="shared" si="6"/>
        <v>-0.83713861000000001</v>
      </c>
    </row>
    <row r="57" spans="1:26" x14ac:dyDescent="0.25">
      <c r="A57" s="38">
        <v>1.15080987</v>
      </c>
      <c r="B57" s="38">
        <v>0.76427246999999998</v>
      </c>
      <c r="C57" s="38">
        <v>0.37980897000000002</v>
      </c>
      <c r="D57" s="38">
        <v>0.18921690999999999</v>
      </c>
      <c r="E57" s="38">
        <v>-0.18768246999999999</v>
      </c>
      <c r="F57" s="38">
        <v>-0.37350369999999999</v>
      </c>
      <c r="G57" s="38">
        <v>-0.73875157000000002</v>
      </c>
      <c r="H57" s="39">
        <v>-1.09460611</v>
      </c>
      <c r="I57" s="96">
        <v>38322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9">
        <v>0</v>
      </c>
      <c r="S57" s="38">
        <f t="shared" si="7"/>
        <v>1.15080987</v>
      </c>
      <c r="T57" s="38">
        <f t="shared" si="0"/>
        <v>0.76427246999999998</v>
      </c>
      <c r="U57" s="38">
        <f t="shared" si="1"/>
        <v>0.37980897000000002</v>
      </c>
      <c r="V57" s="38">
        <f t="shared" si="2"/>
        <v>0.18921690999999999</v>
      </c>
      <c r="W57" s="38">
        <f t="shared" si="3"/>
        <v>-0.18768246999999999</v>
      </c>
      <c r="X57" s="38">
        <f t="shared" si="4"/>
        <v>-0.37350369999999999</v>
      </c>
      <c r="Y57" s="38">
        <f t="shared" si="5"/>
        <v>-0.73875157000000002</v>
      </c>
      <c r="Z57" s="38">
        <f t="shared" si="6"/>
        <v>-1.09460611</v>
      </c>
    </row>
    <row r="58" spans="1:26" x14ac:dyDescent="0.25">
      <c r="A58" s="38">
        <v>1.02799588</v>
      </c>
      <c r="B58" s="38">
        <v>0.68015809999999999</v>
      </c>
      <c r="C58" s="38">
        <v>0.33687181999999999</v>
      </c>
      <c r="D58" s="38">
        <v>0.16755663000000001</v>
      </c>
      <c r="E58" s="38">
        <v>-0.16567651999999999</v>
      </c>
      <c r="F58" s="38">
        <v>-0.32936936999999999</v>
      </c>
      <c r="G58" s="38">
        <v>-0.65046930000000003</v>
      </c>
      <c r="H58" s="39">
        <v>-0.96276662000000002</v>
      </c>
      <c r="I58" s="96">
        <v>38353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9">
        <v>0</v>
      </c>
      <c r="S58" s="38">
        <f t="shared" si="7"/>
        <v>1.02799588</v>
      </c>
      <c r="T58" s="38">
        <f t="shared" si="0"/>
        <v>0.68015809999999999</v>
      </c>
      <c r="U58" s="38">
        <f t="shared" si="1"/>
        <v>0.33687181999999999</v>
      </c>
      <c r="V58" s="38">
        <f t="shared" si="2"/>
        <v>0.16755663000000001</v>
      </c>
      <c r="W58" s="38">
        <f t="shared" si="3"/>
        <v>-0.16567651999999999</v>
      </c>
      <c r="X58" s="38">
        <f t="shared" si="4"/>
        <v>-0.32936936999999999</v>
      </c>
      <c r="Y58" s="38">
        <f t="shared" si="5"/>
        <v>-0.65046930000000003</v>
      </c>
      <c r="Z58" s="38">
        <f t="shared" si="6"/>
        <v>-0.96276662000000002</v>
      </c>
    </row>
    <row r="59" spans="1:26" x14ac:dyDescent="0.25">
      <c r="A59" s="38">
        <v>0.95256965000000005</v>
      </c>
      <c r="B59" s="38">
        <v>0.63175426999999995</v>
      </c>
      <c r="C59" s="38">
        <v>0.31375247000000001</v>
      </c>
      <c r="D59" s="38">
        <v>0.15625080999999999</v>
      </c>
      <c r="E59" s="38">
        <v>-0.15474145</v>
      </c>
      <c r="F59" s="38">
        <v>-0.30784166000000002</v>
      </c>
      <c r="G59" s="38">
        <v>-0.60868878000000004</v>
      </c>
      <c r="H59" s="39">
        <v>-0.90184321999999995</v>
      </c>
      <c r="I59" s="96">
        <v>38384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9">
        <v>0</v>
      </c>
      <c r="S59" s="38">
        <f t="shared" si="7"/>
        <v>0.95256965000000005</v>
      </c>
      <c r="T59" s="38">
        <f t="shared" si="0"/>
        <v>0.63175426999999995</v>
      </c>
      <c r="U59" s="38">
        <f t="shared" si="1"/>
        <v>0.31375247000000001</v>
      </c>
      <c r="V59" s="38">
        <f t="shared" si="2"/>
        <v>0.15625080999999999</v>
      </c>
      <c r="W59" s="38">
        <f t="shared" si="3"/>
        <v>-0.15474145</v>
      </c>
      <c r="X59" s="38">
        <f t="shared" si="4"/>
        <v>-0.30784166000000002</v>
      </c>
      <c r="Y59" s="38">
        <f t="shared" si="5"/>
        <v>-0.60868878000000004</v>
      </c>
      <c r="Z59" s="38">
        <f t="shared" si="6"/>
        <v>-0.90184321999999995</v>
      </c>
    </row>
    <row r="60" spans="1:26" x14ac:dyDescent="0.25">
      <c r="A60" s="38">
        <v>0.89417040999999997</v>
      </c>
      <c r="B60" s="38">
        <v>0.59195763999999995</v>
      </c>
      <c r="C60" s="38">
        <v>0.29305879000000001</v>
      </c>
      <c r="D60" s="38">
        <v>0.14566844000000001</v>
      </c>
      <c r="E60" s="38">
        <v>-0.14378015</v>
      </c>
      <c r="F60" s="38">
        <v>-0.28561038999999999</v>
      </c>
      <c r="G60" s="38">
        <v>-0.56253852999999998</v>
      </c>
      <c r="H60" s="39">
        <v>-0.82959970000000005</v>
      </c>
      <c r="I60" s="96">
        <v>38412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9">
        <v>0</v>
      </c>
      <c r="S60" s="38">
        <f t="shared" si="7"/>
        <v>0.89417040999999997</v>
      </c>
      <c r="T60" s="38">
        <f t="shared" si="0"/>
        <v>0.59195763999999995</v>
      </c>
      <c r="U60" s="38">
        <f t="shared" si="1"/>
        <v>0.29305879000000001</v>
      </c>
      <c r="V60" s="38">
        <f t="shared" si="2"/>
        <v>0.14566844000000001</v>
      </c>
      <c r="W60" s="38">
        <f t="shared" si="3"/>
        <v>-0.14378015</v>
      </c>
      <c r="X60" s="38">
        <f t="shared" si="4"/>
        <v>-0.28561038999999999</v>
      </c>
      <c r="Y60" s="38">
        <f t="shared" si="5"/>
        <v>-0.56253852999999998</v>
      </c>
      <c r="Z60" s="38">
        <f t="shared" si="6"/>
        <v>-0.82959970000000005</v>
      </c>
    </row>
    <row r="61" spans="1:26" x14ac:dyDescent="0.25">
      <c r="A61" s="38">
        <v>1.01182237</v>
      </c>
      <c r="B61" s="38">
        <v>0.67113743999999997</v>
      </c>
      <c r="C61" s="38">
        <v>0.33262735999999998</v>
      </c>
      <c r="D61" s="38">
        <v>0.16538675999999999</v>
      </c>
      <c r="E61" s="38">
        <v>-0.16322017999999999</v>
      </c>
      <c r="F61" s="38">
        <v>-0.32401080999999998</v>
      </c>
      <c r="G61" s="38">
        <v>-0.63747081000000005</v>
      </c>
      <c r="H61" s="39">
        <v>-0.93908859</v>
      </c>
      <c r="I61" s="96">
        <v>38443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9">
        <v>0</v>
      </c>
      <c r="S61" s="38">
        <f t="shared" si="7"/>
        <v>1.01182237</v>
      </c>
      <c r="T61" s="38">
        <f t="shared" si="0"/>
        <v>0.67113743999999997</v>
      </c>
      <c r="U61" s="38">
        <f t="shared" si="1"/>
        <v>0.33262735999999998</v>
      </c>
      <c r="V61" s="38">
        <f t="shared" si="2"/>
        <v>0.16538675999999999</v>
      </c>
      <c r="W61" s="38">
        <f t="shared" si="3"/>
        <v>-0.16322017999999999</v>
      </c>
      <c r="X61" s="38">
        <f t="shared" si="4"/>
        <v>-0.32401080999999998</v>
      </c>
      <c r="Y61" s="38">
        <f t="shared" si="5"/>
        <v>-0.63747081000000005</v>
      </c>
      <c r="Z61" s="38">
        <f t="shared" si="6"/>
        <v>-0.93908859</v>
      </c>
    </row>
    <row r="62" spans="1:26" x14ac:dyDescent="0.25">
      <c r="A62" s="38">
        <v>1.0475002600000001</v>
      </c>
      <c r="B62" s="38">
        <v>0.69570315000000005</v>
      </c>
      <c r="C62" s="38">
        <v>0.34521679</v>
      </c>
      <c r="D62" s="38">
        <v>0.17174428</v>
      </c>
      <c r="E62" s="38">
        <v>-0.16967889</v>
      </c>
      <c r="F62" s="38">
        <v>-0.33700751000000001</v>
      </c>
      <c r="G62" s="38">
        <v>-0.66370426000000005</v>
      </c>
      <c r="H62" s="39">
        <v>-0.97866361999999996</v>
      </c>
      <c r="I62" s="96">
        <v>38443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9">
        <v>0</v>
      </c>
      <c r="S62" s="38">
        <f t="shared" si="7"/>
        <v>1.0475002600000001</v>
      </c>
      <c r="T62" s="38">
        <f t="shared" si="0"/>
        <v>0.69570315000000005</v>
      </c>
      <c r="U62" s="38">
        <f t="shared" si="1"/>
        <v>0.34521679</v>
      </c>
      <c r="V62" s="38">
        <f t="shared" si="2"/>
        <v>0.17174428</v>
      </c>
      <c r="W62" s="38">
        <f t="shared" si="3"/>
        <v>-0.16967889</v>
      </c>
      <c r="X62" s="38">
        <f t="shared" si="4"/>
        <v>-0.33700751000000001</v>
      </c>
      <c r="Y62" s="38">
        <f t="shared" si="5"/>
        <v>-0.66370426000000005</v>
      </c>
      <c r="Z62" s="38">
        <f t="shared" si="6"/>
        <v>-0.97866361999999996</v>
      </c>
    </row>
    <row r="63" spans="1:26" x14ac:dyDescent="0.25">
      <c r="A63" s="38">
        <v>0.98538060000000005</v>
      </c>
      <c r="B63" s="38">
        <v>0.65538505000000002</v>
      </c>
      <c r="C63" s="38">
        <v>0.32562268999999999</v>
      </c>
      <c r="D63" s="38">
        <v>0.16209017000000001</v>
      </c>
      <c r="E63" s="38">
        <v>-0.16031155999999999</v>
      </c>
      <c r="F63" s="38">
        <v>-0.31855878999999998</v>
      </c>
      <c r="G63" s="38">
        <v>-0.62794004000000003</v>
      </c>
      <c r="H63" s="39">
        <v>-0.92668505999999995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9">
        <v>0</v>
      </c>
      <c r="S63" s="38">
        <f t="shared" si="7"/>
        <v>0.98538060000000005</v>
      </c>
      <c r="T63" s="38">
        <f t="shared" si="0"/>
        <v>0.65538505000000002</v>
      </c>
      <c r="U63" s="38">
        <f t="shared" si="1"/>
        <v>0.32562268999999999</v>
      </c>
      <c r="V63" s="38">
        <f t="shared" si="2"/>
        <v>0.16209017000000001</v>
      </c>
      <c r="W63" s="38">
        <f t="shared" si="3"/>
        <v>-0.16031155999999999</v>
      </c>
      <c r="X63" s="38">
        <f t="shared" si="4"/>
        <v>-0.31855878999999998</v>
      </c>
      <c r="Y63" s="38">
        <f t="shared" si="5"/>
        <v>-0.62794004000000003</v>
      </c>
      <c r="Z63" s="38">
        <f t="shared" si="6"/>
        <v>-0.92668505999999995</v>
      </c>
    </row>
    <row r="64" spans="1:26" x14ac:dyDescent="0.25">
      <c r="A64" s="38">
        <v>0.99403498999999995</v>
      </c>
      <c r="B64" s="38">
        <v>0.65955344000000005</v>
      </c>
      <c r="C64" s="38">
        <v>0.32705635</v>
      </c>
      <c r="D64" s="38">
        <v>0.16266902999999999</v>
      </c>
      <c r="E64" s="38">
        <v>-0.16065726</v>
      </c>
      <c r="F64" s="38">
        <v>-0.31905487999999999</v>
      </c>
      <c r="G64" s="38">
        <v>-0.62828077000000004</v>
      </c>
      <c r="H64" s="39">
        <v>-0.92643734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9">
        <v>0</v>
      </c>
      <c r="S64" s="38">
        <f t="shared" si="7"/>
        <v>0.99403498999999995</v>
      </c>
      <c r="T64" s="38">
        <f t="shared" si="0"/>
        <v>0.65955344000000005</v>
      </c>
      <c r="U64" s="38">
        <f t="shared" si="1"/>
        <v>0.32705635</v>
      </c>
      <c r="V64" s="38">
        <f t="shared" si="2"/>
        <v>0.16266902999999999</v>
      </c>
      <c r="W64" s="38">
        <f t="shared" si="3"/>
        <v>-0.16065726</v>
      </c>
      <c r="X64" s="38">
        <f t="shared" si="4"/>
        <v>-0.31905487999999999</v>
      </c>
      <c r="Y64" s="38">
        <f t="shared" si="5"/>
        <v>-0.62828077000000004</v>
      </c>
      <c r="Z64" s="38">
        <f t="shared" si="6"/>
        <v>-0.92643734</v>
      </c>
    </row>
    <row r="65" spans="1:26" x14ac:dyDescent="0.25">
      <c r="A65" s="38">
        <v>0.97825295999999995</v>
      </c>
      <c r="B65" s="38">
        <v>0.64943384000000004</v>
      </c>
      <c r="C65" s="38">
        <v>0.32220588999999999</v>
      </c>
      <c r="D65" s="38">
        <v>0.16029684</v>
      </c>
      <c r="E65" s="38">
        <v>-0.15839112999999999</v>
      </c>
      <c r="F65" s="38">
        <v>-0.31462781000000001</v>
      </c>
      <c r="G65" s="38">
        <v>-0.61983964999999996</v>
      </c>
      <c r="H65" s="39">
        <v>-0.91437469999999998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9">
        <v>0</v>
      </c>
      <c r="S65" s="38">
        <f t="shared" si="7"/>
        <v>0.97825295999999995</v>
      </c>
      <c r="T65" s="38">
        <f t="shared" si="0"/>
        <v>0.64943384000000004</v>
      </c>
      <c r="U65" s="38">
        <f t="shared" si="1"/>
        <v>0.32220588999999999</v>
      </c>
      <c r="V65" s="38">
        <f t="shared" si="2"/>
        <v>0.16029684</v>
      </c>
      <c r="W65" s="38">
        <f t="shared" si="3"/>
        <v>-0.15839112999999999</v>
      </c>
      <c r="X65" s="38">
        <f t="shared" si="4"/>
        <v>-0.31462781000000001</v>
      </c>
      <c r="Y65" s="38">
        <f t="shared" si="5"/>
        <v>-0.61983964999999996</v>
      </c>
      <c r="Z65" s="38">
        <f t="shared" si="6"/>
        <v>-0.91437469999999998</v>
      </c>
    </row>
    <row r="66" spans="1:26" x14ac:dyDescent="0.25">
      <c r="A66" s="38">
        <v>0.14183756</v>
      </c>
      <c r="B66" s="38">
        <v>9.9408419999999997E-2</v>
      </c>
      <c r="C66" s="38">
        <v>5.2106840000000001E-2</v>
      </c>
      <c r="D66" s="38">
        <v>2.6645559999999999E-2</v>
      </c>
      <c r="E66" s="38">
        <v>-2.7805139999999999E-2</v>
      </c>
      <c r="F66" s="38">
        <v>-5.6739779999999997E-2</v>
      </c>
      <c r="G66" s="38">
        <v>-0.11785342</v>
      </c>
      <c r="H66" s="39">
        <v>-0.18301002999999999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9">
        <v>0</v>
      </c>
      <c r="S66" s="38">
        <f t="shared" si="7"/>
        <v>0.14183756</v>
      </c>
      <c r="T66" s="38">
        <f t="shared" si="0"/>
        <v>9.9408419999999997E-2</v>
      </c>
      <c r="U66" s="38">
        <f t="shared" si="1"/>
        <v>5.2106840000000001E-2</v>
      </c>
      <c r="V66" s="38">
        <f t="shared" si="2"/>
        <v>2.6645559999999999E-2</v>
      </c>
      <c r="W66" s="38">
        <f t="shared" si="3"/>
        <v>-2.7805139999999999E-2</v>
      </c>
      <c r="X66" s="38">
        <f t="shared" si="4"/>
        <v>-5.6739779999999997E-2</v>
      </c>
      <c r="Y66" s="38">
        <f t="shared" si="5"/>
        <v>-0.11785342</v>
      </c>
      <c r="Z66" s="38">
        <f t="shared" si="6"/>
        <v>-0.18301002999999999</v>
      </c>
    </row>
    <row r="67" spans="1:26" x14ac:dyDescent="0.25">
      <c r="A67" s="38">
        <v>0.15877540000000001</v>
      </c>
      <c r="B67" s="38">
        <v>0.10996044000000001</v>
      </c>
      <c r="C67" s="38">
        <v>5.7008049999999998E-2</v>
      </c>
      <c r="D67" s="38">
        <v>2.900231E-2</v>
      </c>
      <c r="E67" s="38">
        <v>-2.9975229999999999E-2</v>
      </c>
      <c r="F67" s="38">
        <v>-6.0895329999999998E-2</v>
      </c>
      <c r="G67" s="38">
        <v>-0.12543842999999999</v>
      </c>
      <c r="H67" s="39">
        <v>-0.19334619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9">
        <v>0</v>
      </c>
      <c r="S67" s="38">
        <f t="shared" si="7"/>
        <v>0.15877540000000001</v>
      </c>
      <c r="T67" s="38">
        <f t="shared" si="0"/>
        <v>0.10996044000000001</v>
      </c>
      <c r="U67" s="38">
        <f t="shared" si="1"/>
        <v>5.7008049999999998E-2</v>
      </c>
      <c r="V67" s="38">
        <f t="shared" si="2"/>
        <v>2.900231E-2</v>
      </c>
      <c r="W67" s="38">
        <f t="shared" si="3"/>
        <v>-2.9975229999999999E-2</v>
      </c>
      <c r="X67" s="38">
        <f t="shared" si="4"/>
        <v>-6.0895329999999998E-2</v>
      </c>
      <c r="Y67" s="38">
        <f t="shared" si="5"/>
        <v>-0.12543842999999999</v>
      </c>
      <c r="Z67" s="38">
        <f t="shared" si="6"/>
        <v>-0.19334619</v>
      </c>
    </row>
    <row r="68" spans="1:26" x14ac:dyDescent="0.25">
      <c r="A68" s="38">
        <v>0.16445197</v>
      </c>
      <c r="B68" s="38">
        <v>0.11339188</v>
      </c>
      <c r="C68" s="38">
        <v>5.8519500000000002E-2</v>
      </c>
      <c r="D68" s="38">
        <v>2.9702559999999999E-2</v>
      </c>
      <c r="E68" s="38">
        <v>-3.0557319999999999E-2</v>
      </c>
      <c r="F68" s="38">
        <v>-6.1935329999999997E-2</v>
      </c>
      <c r="G68" s="38">
        <v>-0.12700232</v>
      </c>
      <c r="H68" s="39">
        <v>-0.19519474000000001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9">
        <v>0</v>
      </c>
      <c r="S68" s="38">
        <f t="shared" si="7"/>
        <v>0.16445197</v>
      </c>
      <c r="T68" s="38">
        <f t="shared" ref="T68:T131" si="8">B68-K68</f>
        <v>0.11339188</v>
      </c>
      <c r="U68" s="38">
        <f t="shared" ref="U68:U131" si="9">C68-L68</f>
        <v>5.8519500000000002E-2</v>
      </c>
      <c r="V68" s="38">
        <f t="shared" ref="V68:V131" si="10">D68-M68</f>
        <v>2.9702559999999999E-2</v>
      </c>
      <c r="W68" s="38">
        <f t="shared" ref="W68:W131" si="11">E68-N68</f>
        <v>-3.0557319999999999E-2</v>
      </c>
      <c r="X68" s="38">
        <f t="shared" ref="X68:X131" si="12">F68-O68</f>
        <v>-6.1935329999999997E-2</v>
      </c>
      <c r="Y68" s="38">
        <f t="shared" ref="Y68:Y131" si="13">G68-P68</f>
        <v>-0.12700232</v>
      </c>
      <c r="Z68" s="38">
        <f t="shared" ref="Z68:Z131" si="14">H68-Q68</f>
        <v>-0.19519474000000001</v>
      </c>
    </row>
    <row r="69" spans="1:26" x14ac:dyDescent="0.25">
      <c r="A69" s="38">
        <v>0.34498661000000003</v>
      </c>
      <c r="B69" s="38">
        <v>0.23614995</v>
      </c>
      <c r="C69" s="38">
        <v>0.12098158000000001</v>
      </c>
      <c r="D69" s="38">
        <v>6.11827E-2</v>
      </c>
      <c r="E69" s="38">
        <v>-6.2493340000000001E-2</v>
      </c>
      <c r="F69" s="38">
        <v>-0.12623160999999999</v>
      </c>
      <c r="G69" s="38">
        <v>-0.25745874000000002</v>
      </c>
      <c r="H69" s="39">
        <v>-0.39284970000000002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9">
        <v>0</v>
      </c>
      <c r="S69" s="38">
        <f t="shared" ref="S69:S132" si="15">A69-J69</f>
        <v>0.34498661000000003</v>
      </c>
      <c r="T69" s="38">
        <f t="shared" si="8"/>
        <v>0.23614995</v>
      </c>
      <c r="U69" s="38">
        <f t="shared" si="9"/>
        <v>0.12098158000000001</v>
      </c>
      <c r="V69" s="38">
        <f t="shared" si="10"/>
        <v>6.11827E-2</v>
      </c>
      <c r="W69" s="38">
        <f t="shared" si="11"/>
        <v>-6.2493340000000001E-2</v>
      </c>
      <c r="X69" s="38">
        <f t="shared" si="12"/>
        <v>-0.12623160999999999</v>
      </c>
      <c r="Y69" s="38">
        <f t="shared" si="13"/>
        <v>-0.25745874000000002</v>
      </c>
      <c r="Z69" s="38">
        <f t="shared" si="14"/>
        <v>-0.39284970000000002</v>
      </c>
    </row>
    <row r="70" spans="1:26" x14ac:dyDescent="0.25">
      <c r="A70" s="38">
        <v>0.32862387999999998</v>
      </c>
      <c r="B70" s="38">
        <v>0.22437972</v>
      </c>
      <c r="C70" s="38">
        <v>0.11478404</v>
      </c>
      <c r="D70" s="38">
        <v>5.800143E-2</v>
      </c>
      <c r="E70" s="38">
        <v>-5.9079260000000001E-2</v>
      </c>
      <c r="F70" s="38">
        <v>-0.11917683</v>
      </c>
      <c r="G70" s="38">
        <v>-0.24217662000000001</v>
      </c>
      <c r="H70" s="39">
        <v>-0.36849440999999999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9">
        <v>0</v>
      </c>
      <c r="S70" s="38">
        <f t="shared" si="15"/>
        <v>0.32862387999999998</v>
      </c>
      <c r="T70" s="38">
        <f t="shared" si="8"/>
        <v>0.22437972</v>
      </c>
      <c r="U70" s="38">
        <f t="shared" si="9"/>
        <v>0.11478404</v>
      </c>
      <c r="V70" s="38">
        <f t="shared" si="10"/>
        <v>5.800143E-2</v>
      </c>
      <c r="W70" s="38">
        <f t="shared" si="11"/>
        <v>-5.9079260000000001E-2</v>
      </c>
      <c r="X70" s="38">
        <f t="shared" si="12"/>
        <v>-0.11917683</v>
      </c>
      <c r="Y70" s="38">
        <f t="shared" si="13"/>
        <v>-0.24217662000000001</v>
      </c>
      <c r="Z70" s="38">
        <f t="shared" si="14"/>
        <v>-0.36849440999999999</v>
      </c>
    </row>
    <row r="71" spans="1:26" x14ac:dyDescent="0.25">
      <c r="A71" s="38">
        <v>0.27626634999999999</v>
      </c>
      <c r="B71" s="38">
        <v>0.18946487000000001</v>
      </c>
      <c r="C71" s="38">
        <v>9.7244349999999993E-2</v>
      </c>
      <c r="D71" s="38">
        <v>4.9223349999999999E-2</v>
      </c>
      <c r="E71" s="38">
        <v>-5.0452209999999997E-2</v>
      </c>
      <c r="F71" s="38">
        <v>-0.10211225</v>
      </c>
      <c r="G71" s="38">
        <v>-0.20853035</v>
      </c>
      <c r="H71" s="39">
        <v>-0.31865197000000001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9">
        <v>0</v>
      </c>
      <c r="S71" s="38">
        <f t="shared" si="15"/>
        <v>0.27626634999999999</v>
      </c>
      <c r="T71" s="38">
        <f t="shared" si="8"/>
        <v>0.18946487000000001</v>
      </c>
      <c r="U71" s="38">
        <f t="shared" si="9"/>
        <v>9.7244349999999993E-2</v>
      </c>
      <c r="V71" s="38">
        <f t="shared" si="10"/>
        <v>4.9223349999999999E-2</v>
      </c>
      <c r="W71" s="38">
        <f t="shared" si="11"/>
        <v>-5.0452209999999997E-2</v>
      </c>
      <c r="X71" s="38">
        <f t="shared" si="12"/>
        <v>-0.10211225</v>
      </c>
      <c r="Y71" s="38">
        <f t="shared" si="13"/>
        <v>-0.20853035</v>
      </c>
      <c r="Z71" s="38">
        <f t="shared" si="14"/>
        <v>-0.31865197000000001</v>
      </c>
    </row>
    <row r="72" spans="1:26" x14ac:dyDescent="0.25">
      <c r="A72" s="38">
        <v>5.3494939999999998E-2</v>
      </c>
      <c r="B72" s="38">
        <v>4.2380269999999998E-2</v>
      </c>
      <c r="C72" s="38">
        <v>2.461675E-2</v>
      </c>
      <c r="D72" s="38">
        <v>1.317084E-2</v>
      </c>
      <c r="E72" s="38">
        <v>-1.489448E-2</v>
      </c>
      <c r="F72" s="38">
        <v>-3.1501889999999998E-2</v>
      </c>
      <c r="G72" s="38">
        <v>-6.9769139999999993E-2</v>
      </c>
      <c r="H72" s="39">
        <v>-0.11459423000000001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9">
        <v>0</v>
      </c>
      <c r="S72" s="38">
        <f t="shared" si="15"/>
        <v>5.3494939999999998E-2</v>
      </c>
      <c r="T72" s="38">
        <f t="shared" si="8"/>
        <v>4.2380269999999998E-2</v>
      </c>
      <c r="U72" s="38">
        <f t="shared" si="9"/>
        <v>2.461675E-2</v>
      </c>
      <c r="V72" s="38">
        <f t="shared" si="10"/>
        <v>1.317084E-2</v>
      </c>
      <c r="W72" s="38">
        <f t="shared" si="11"/>
        <v>-1.489448E-2</v>
      </c>
      <c r="X72" s="38">
        <f t="shared" si="12"/>
        <v>-3.1501889999999998E-2</v>
      </c>
      <c r="Y72" s="38">
        <f t="shared" si="13"/>
        <v>-6.9769139999999993E-2</v>
      </c>
      <c r="Z72" s="38">
        <f t="shared" si="14"/>
        <v>-0.11459423000000001</v>
      </c>
    </row>
    <row r="73" spans="1:26" x14ac:dyDescent="0.25">
      <c r="A73" s="38">
        <v>5.6462499999999999E-2</v>
      </c>
      <c r="B73" s="38">
        <v>4.103884E-2</v>
      </c>
      <c r="C73" s="38">
        <v>2.247068E-2</v>
      </c>
      <c r="D73" s="38">
        <v>1.176341E-2</v>
      </c>
      <c r="E73" s="38">
        <v>-1.288594E-2</v>
      </c>
      <c r="F73" s="38">
        <v>-2.6949520000000001E-2</v>
      </c>
      <c r="G73" s="38">
        <v>-5.8776519999999999E-2</v>
      </c>
      <c r="H73" s="39">
        <v>-9.5712870000000005E-2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9">
        <v>0</v>
      </c>
      <c r="S73" s="38">
        <f t="shared" si="15"/>
        <v>5.6462499999999999E-2</v>
      </c>
      <c r="T73" s="38">
        <f t="shared" si="8"/>
        <v>4.103884E-2</v>
      </c>
      <c r="U73" s="38">
        <f t="shared" si="9"/>
        <v>2.247068E-2</v>
      </c>
      <c r="V73" s="38">
        <f t="shared" si="10"/>
        <v>1.176341E-2</v>
      </c>
      <c r="W73" s="38">
        <f t="shared" si="11"/>
        <v>-1.288594E-2</v>
      </c>
      <c r="X73" s="38">
        <f t="shared" si="12"/>
        <v>-2.6949520000000001E-2</v>
      </c>
      <c r="Y73" s="38">
        <f t="shared" si="13"/>
        <v>-5.8776519999999999E-2</v>
      </c>
      <c r="Z73" s="38">
        <f t="shared" si="14"/>
        <v>-9.5712870000000005E-2</v>
      </c>
    </row>
    <row r="74" spans="1:26" x14ac:dyDescent="0.25">
      <c r="A74" s="38">
        <v>5.5845789999999999E-2</v>
      </c>
      <c r="B74" s="38">
        <v>4.0495610000000001E-2</v>
      </c>
      <c r="C74" s="38">
        <v>2.2208579999999999E-2</v>
      </c>
      <c r="D74" s="38">
        <v>1.1647380000000001E-2</v>
      </c>
      <c r="E74" s="38">
        <v>-1.2821890000000001E-2</v>
      </c>
      <c r="F74" s="38">
        <v>-2.689296E-2</v>
      </c>
      <c r="G74" s="38">
        <v>-5.9014829999999997E-2</v>
      </c>
      <c r="H74" s="39">
        <v>-9.6704180000000001E-2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9">
        <v>0</v>
      </c>
      <c r="S74" s="38">
        <f t="shared" si="15"/>
        <v>5.5845789999999999E-2</v>
      </c>
      <c r="T74" s="38">
        <f t="shared" si="8"/>
        <v>4.0495610000000001E-2</v>
      </c>
      <c r="U74" s="38">
        <f t="shared" si="9"/>
        <v>2.2208579999999999E-2</v>
      </c>
      <c r="V74" s="38">
        <f t="shared" si="10"/>
        <v>1.1647380000000001E-2</v>
      </c>
      <c r="W74" s="38">
        <f t="shared" si="11"/>
        <v>-1.2821890000000001E-2</v>
      </c>
      <c r="X74" s="38">
        <f t="shared" si="12"/>
        <v>-2.689296E-2</v>
      </c>
      <c r="Y74" s="38">
        <f t="shared" si="13"/>
        <v>-5.9014829999999997E-2</v>
      </c>
      <c r="Z74" s="38">
        <f t="shared" si="14"/>
        <v>-9.6704180000000001E-2</v>
      </c>
    </row>
    <row r="75" spans="1:26" x14ac:dyDescent="0.25">
      <c r="A75" s="38">
        <v>3.6383739999999998E-2</v>
      </c>
      <c r="B75" s="38">
        <v>2.845553E-2</v>
      </c>
      <c r="C75" s="38">
        <v>1.658888E-2</v>
      </c>
      <c r="D75" s="38">
        <v>8.9258199999999992E-3</v>
      </c>
      <c r="E75" s="38">
        <v>-1.025509E-2</v>
      </c>
      <c r="F75" s="38">
        <v>-2.189377E-2</v>
      </c>
      <c r="G75" s="38">
        <v>-4.9480030000000001E-2</v>
      </c>
      <c r="H75" s="39">
        <v>-8.2964399999999994E-2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9">
        <v>0</v>
      </c>
      <c r="S75" s="38">
        <f t="shared" si="15"/>
        <v>3.6383739999999998E-2</v>
      </c>
      <c r="T75" s="38">
        <f t="shared" si="8"/>
        <v>2.845553E-2</v>
      </c>
      <c r="U75" s="38">
        <f t="shared" si="9"/>
        <v>1.658888E-2</v>
      </c>
      <c r="V75" s="38">
        <f t="shared" si="10"/>
        <v>8.9258199999999992E-3</v>
      </c>
      <c r="W75" s="38">
        <f t="shared" si="11"/>
        <v>-1.025509E-2</v>
      </c>
      <c r="X75" s="38">
        <f t="shared" si="12"/>
        <v>-2.189377E-2</v>
      </c>
      <c r="Y75" s="38">
        <f t="shared" si="13"/>
        <v>-4.9480030000000001E-2</v>
      </c>
      <c r="Z75" s="38">
        <f t="shared" si="14"/>
        <v>-8.2964399999999994E-2</v>
      </c>
    </row>
    <row r="76" spans="1:26" x14ac:dyDescent="0.25">
      <c r="A76" s="38">
        <v>4.4659749999999998E-2</v>
      </c>
      <c r="B76" s="38">
        <v>3.4599060000000001E-2</v>
      </c>
      <c r="C76" s="38">
        <v>1.9929289999999999E-2</v>
      </c>
      <c r="D76" s="38">
        <v>1.065492E-2</v>
      </c>
      <c r="E76" s="38">
        <v>-1.2085820000000001E-2</v>
      </c>
      <c r="F76" s="38">
        <v>-2.5641190000000001E-2</v>
      </c>
      <c r="G76" s="38">
        <v>-5.7259310000000001E-2</v>
      </c>
      <c r="H76" s="39">
        <v>-9.4948229999999995E-2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9">
        <v>0</v>
      </c>
      <c r="S76" s="38">
        <f t="shared" si="15"/>
        <v>4.4659749999999998E-2</v>
      </c>
      <c r="T76" s="38">
        <f t="shared" si="8"/>
        <v>3.4599060000000001E-2</v>
      </c>
      <c r="U76" s="38">
        <f t="shared" si="9"/>
        <v>1.9929289999999999E-2</v>
      </c>
      <c r="V76" s="38">
        <f t="shared" si="10"/>
        <v>1.065492E-2</v>
      </c>
      <c r="W76" s="38">
        <f t="shared" si="11"/>
        <v>-1.2085820000000001E-2</v>
      </c>
      <c r="X76" s="38">
        <f t="shared" si="12"/>
        <v>-2.5641190000000001E-2</v>
      </c>
      <c r="Y76" s="38">
        <f t="shared" si="13"/>
        <v>-5.7259310000000001E-2</v>
      </c>
      <c r="Z76" s="38">
        <f t="shared" si="14"/>
        <v>-9.4948229999999995E-2</v>
      </c>
    </row>
    <row r="77" spans="1:26" x14ac:dyDescent="0.25">
      <c r="A77" s="38">
        <v>4.5221230000000001E-2</v>
      </c>
      <c r="B77" s="38">
        <v>3.4988850000000002E-2</v>
      </c>
      <c r="C77" s="38">
        <v>2.0119700000000001E-2</v>
      </c>
      <c r="D77" s="38">
        <v>1.074694E-2</v>
      </c>
      <c r="E77" s="38">
        <v>-1.2167849999999999E-2</v>
      </c>
      <c r="F77" s="38">
        <v>-2.5791999999999999E-2</v>
      </c>
      <c r="G77" s="38">
        <v>-5.7496869999999999E-2</v>
      </c>
      <c r="H77" s="39">
        <v>-9.5190159999999996E-2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9">
        <v>0</v>
      </c>
      <c r="S77" s="38">
        <f t="shared" si="15"/>
        <v>4.5221230000000001E-2</v>
      </c>
      <c r="T77" s="38">
        <f t="shared" si="8"/>
        <v>3.4988850000000002E-2</v>
      </c>
      <c r="U77" s="38">
        <f t="shared" si="9"/>
        <v>2.0119700000000001E-2</v>
      </c>
      <c r="V77" s="38">
        <f t="shared" si="10"/>
        <v>1.074694E-2</v>
      </c>
      <c r="W77" s="38">
        <f t="shared" si="11"/>
        <v>-1.2167849999999999E-2</v>
      </c>
      <c r="X77" s="38">
        <f t="shared" si="12"/>
        <v>-2.5791999999999999E-2</v>
      </c>
      <c r="Y77" s="38">
        <f t="shared" si="13"/>
        <v>-5.7496869999999999E-2</v>
      </c>
      <c r="Z77" s="38">
        <f t="shared" si="14"/>
        <v>-9.5190159999999996E-2</v>
      </c>
    </row>
    <row r="78" spans="1:26" x14ac:dyDescent="0.25">
      <c r="A78" s="38">
        <v>5.2394509999999998E-2</v>
      </c>
      <c r="B78" s="38">
        <v>3.9101740000000003E-2</v>
      </c>
      <c r="C78" s="38">
        <v>2.1846859999999999E-2</v>
      </c>
      <c r="D78" s="38">
        <v>1.152952E-2</v>
      </c>
      <c r="E78" s="38">
        <v>-1.279164E-2</v>
      </c>
      <c r="F78" s="38">
        <v>-2.6884450000000001E-2</v>
      </c>
      <c r="G78" s="38">
        <v>-5.9077520000000001E-2</v>
      </c>
      <c r="H78" s="39">
        <v>-9.6690529999999997E-2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9">
        <v>0</v>
      </c>
      <c r="S78" s="38">
        <f t="shared" si="15"/>
        <v>5.2394509999999998E-2</v>
      </c>
      <c r="T78" s="38">
        <f t="shared" si="8"/>
        <v>3.9101740000000003E-2</v>
      </c>
      <c r="U78" s="38">
        <f t="shared" si="9"/>
        <v>2.1846859999999999E-2</v>
      </c>
      <c r="V78" s="38">
        <f t="shared" si="10"/>
        <v>1.152952E-2</v>
      </c>
      <c r="W78" s="38">
        <f t="shared" si="11"/>
        <v>-1.279164E-2</v>
      </c>
      <c r="X78" s="38">
        <f t="shared" si="12"/>
        <v>-2.6884450000000001E-2</v>
      </c>
      <c r="Y78" s="38">
        <f t="shared" si="13"/>
        <v>-5.9077520000000001E-2</v>
      </c>
      <c r="Z78" s="38">
        <f t="shared" si="14"/>
        <v>-9.6690529999999997E-2</v>
      </c>
    </row>
    <row r="79" spans="1:26" x14ac:dyDescent="0.25">
      <c r="A79" s="38">
        <v>6.9881670000000007E-2</v>
      </c>
      <c r="B79" s="38">
        <v>5.0428029999999999E-2</v>
      </c>
      <c r="C79" s="38">
        <v>2.730163E-2</v>
      </c>
      <c r="D79" s="38">
        <v>1.4197980000000001E-2</v>
      </c>
      <c r="E79" s="38">
        <v>-1.5330969999999999E-2</v>
      </c>
      <c r="F79" s="38">
        <v>-3.1824350000000001E-2</v>
      </c>
      <c r="G79" s="38">
        <v>-6.8372790000000003E-2</v>
      </c>
      <c r="H79" s="39">
        <v>-0.10971358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9">
        <v>0</v>
      </c>
      <c r="S79" s="38">
        <f t="shared" si="15"/>
        <v>6.9881670000000007E-2</v>
      </c>
      <c r="T79" s="38">
        <f t="shared" si="8"/>
        <v>5.0428029999999999E-2</v>
      </c>
      <c r="U79" s="38">
        <f t="shared" si="9"/>
        <v>2.730163E-2</v>
      </c>
      <c r="V79" s="38">
        <f t="shared" si="10"/>
        <v>1.4197980000000001E-2</v>
      </c>
      <c r="W79" s="38">
        <f t="shared" si="11"/>
        <v>-1.5330969999999999E-2</v>
      </c>
      <c r="X79" s="38">
        <f t="shared" si="12"/>
        <v>-3.1824350000000001E-2</v>
      </c>
      <c r="Y79" s="38">
        <f t="shared" si="13"/>
        <v>-6.8372790000000003E-2</v>
      </c>
      <c r="Z79" s="38">
        <f t="shared" si="14"/>
        <v>-0.10971358</v>
      </c>
    </row>
    <row r="80" spans="1:26" x14ac:dyDescent="0.25">
      <c r="A80" s="38">
        <v>7.6649720000000005E-2</v>
      </c>
      <c r="B80" s="38">
        <v>5.5116199999999997E-2</v>
      </c>
      <c r="C80" s="38">
        <v>2.9686279999999999E-2</v>
      </c>
      <c r="D80" s="38">
        <v>1.5391999999999999E-2</v>
      </c>
      <c r="E80" s="38">
        <v>-1.6512539999999999E-2</v>
      </c>
      <c r="F80" s="38">
        <v>-3.4160320000000001E-2</v>
      </c>
      <c r="G80" s="38">
        <v>-7.2882559999999999E-2</v>
      </c>
      <c r="H80" s="39">
        <v>-0.11613935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9">
        <v>0</v>
      </c>
      <c r="S80" s="38">
        <f t="shared" si="15"/>
        <v>7.6649720000000005E-2</v>
      </c>
      <c r="T80" s="38">
        <f t="shared" si="8"/>
        <v>5.5116199999999997E-2</v>
      </c>
      <c r="U80" s="38">
        <f t="shared" si="9"/>
        <v>2.9686279999999999E-2</v>
      </c>
      <c r="V80" s="38">
        <f t="shared" si="10"/>
        <v>1.5391999999999999E-2</v>
      </c>
      <c r="W80" s="38">
        <f t="shared" si="11"/>
        <v>-1.6512539999999999E-2</v>
      </c>
      <c r="X80" s="38">
        <f t="shared" si="12"/>
        <v>-3.4160320000000001E-2</v>
      </c>
      <c r="Y80" s="38">
        <f t="shared" si="13"/>
        <v>-7.2882559999999999E-2</v>
      </c>
      <c r="Z80" s="38">
        <f t="shared" si="14"/>
        <v>-0.11613935</v>
      </c>
    </row>
    <row r="81" spans="1:26" x14ac:dyDescent="0.25">
      <c r="A81" s="38">
        <v>0.19000522</v>
      </c>
      <c r="B81" s="38">
        <v>0.13444183000000001</v>
      </c>
      <c r="C81" s="38">
        <v>7.1162260000000005E-2</v>
      </c>
      <c r="D81" s="38">
        <v>3.6570119999999998E-2</v>
      </c>
      <c r="E81" s="38">
        <v>-3.8542779999999999E-2</v>
      </c>
      <c r="F81" s="38">
        <v>-7.9043600000000006E-2</v>
      </c>
      <c r="G81" s="38">
        <v>-0.16581768999999999</v>
      </c>
      <c r="H81" s="39">
        <v>-0.26004175000000002</v>
      </c>
      <c r="S81" s="38">
        <f t="shared" si="15"/>
        <v>0.19000522</v>
      </c>
      <c r="T81" s="38">
        <f t="shared" si="8"/>
        <v>0.13444183000000001</v>
      </c>
      <c r="U81" s="38">
        <f t="shared" si="9"/>
        <v>7.1162260000000005E-2</v>
      </c>
      <c r="V81" s="38">
        <f t="shared" si="10"/>
        <v>3.6570119999999998E-2</v>
      </c>
      <c r="W81" s="38">
        <f t="shared" si="11"/>
        <v>-3.8542779999999999E-2</v>
      </c>
      <c r="X81" s="38">
        <f t="shared" si="12"/>
        <v>-7.9043600000000006E-2</v>
      </c>
      <c r="Y81" s="38">
        <f t="shared" si="13"/>
        <v>-0.16581768999999999</v>
      </c>
      <c r="Z81" s="38">
        <f t="shared" si="14"/>
        <v>-0.26004175000000002</v>
      </c>
    </row>
    <row r="82" spans="1:26" x14ac:dyDescent="0.25">
      <c r="A82" s="38">
        <v>0.18480358</v>
      </c>
      <c r="B82" s="38">
        <v>0.13053316000000001</v>
      </c>
      <c r="C82" s="38">
        <v>6.8917259999999994E-2</v>
      </c>
      <c r="D82" s="38">
        <v>3.5363810000000002E-2</v>
      </c>
      <c r="E82" s="38">
        <v>-3.7150599999999999E-2</v>
      </c>
      <c r="F82" s="38">
        <v>-7.6058070000000005E-2</v>
      </c>
      <c r="G82" s="38">
        <v>-0.15913366000000001</v>
      </c>
      <c r="H82" s="39">
        <v>-0.24916046</v>
      </c>
      <c r="S82" s="38">
        <f t="shared" si="15"/>
        <v>0.18480358</v>
      </c>
      <c r="T82" s="38">
        <f t="shared" si="8"/>
        <v>0.13053316000000001</v>
      </c>
      <c r="U82" s="38">
        <f t="shared" si="9"/>
        <v>6.8917259999999994E-2</v>
      </c>
      <c r="V82" s="38">
        <f t="shared" si="10"/>
        <v>3.5363810000000002E-2</v>
      </c>
      <c r="W82" s="38">
        <f t="shared" si="11"/>
        <v>-3.7150599999999999E-2</v>
      </c>
      <c r="X82" s="38">
        <f t="shared" si="12"/>
        <v>-7.6058070000000005E-2</v>
      </c>
      <c r="Y82" s="38">
        <f t="shared" si="13"/>
        <v>-0.15913366000000001</v>
      </c>
      <c r="Z82" s="38">
        <f t="shared" si="14"/>
        <v>-0.24916046</v>
      </c>
    </row>
    <row r="83" spans="1:26" x14ac:dyDescent="0.25">
      <c r="A83" s="38">
        <v>0.15120784000000001</v>
      </c>
      <c r="B83" s="38">
        <v>0.10714105</v>
      </c>
      <c r="C83" s="38">
        <v>5.676697E-2</v>
      </c>
      <c r="D83" s="38">
        <v>2.9183199999999999E-2</v>
      </c>
      <c r="E83" s="38">
        <v>-3.0775090000000001E-2</v>
      </c>
      <c r="F83" s="38">
        <v>-6.3128020000000007E-2</v>
      </c>
      <c r="G83" s="38">
        <v>-0.13248128000000001</v>
      </c>
      <c r="H83" s="39">
        <v>-0.20793239999999999</v>
      </c>
      <c r="S83" s="38">
        <f t="shared" si="15"/>
        <v>0.15120784000000001</v>
      </c>
      <c r="T83" s="38">
        <f t="shared" si="8"/>
        <v>0.10714105</v>
      </c>
      <c r="U83" s="38">
        <f t="shared" si="9"/>
        <v>5.676697E-2</v>
      </c>
      <c r="V83" s="38">
        <f t="shared" si="10"/>
        <v>2.9183199999999999E-2</v>
      </c>
      <c r="W83" s="38">
        <f t="shared" si="11"/>
        <v>-3.0775090000000001E-2</v>
      </c>
      <c r="X83" s="38">
        <f t="shared" si="12"/>
        <v>-6.3128020000000007E-2</v>
      </c>
      <c r="Y83" s="38">
        <f t="shared" si="13"/>
        <v>-0.13248128000000001</v>
      </c>
      <c r="Z83" s="38">
        <f t="shared" si="14"/>
        <v>-0.20793239999999999</v>
      </c>
    </row>
    <row r="84" spans="1:26" x14ac:dyDescent="0.25">
      <c r="A84" s="38">
        <v>5.273891E-2</v>
      </c>
      <c r="B84" s="38">
        <v>3.9754409999999997E-2</v>
      </c>
      <c r="C84" s="38">
        <v>2.222553E-2</v>
      </c>
      <c r="D84" s="38">
        <v>1.1705139999999999E-2</v>
      </c>
      <c r="E84" s="38">
        <v>-1.289265E-2</v>
      </c>
      <c r="F84" s="38">
        <v>-2.6969750000000001E-2</v>
      </c>
      <c r="G84" s="38">
        <v>-5.8638320000000001E-2</v>
      </c>
      <c r="H84" s="39">
        <v>-9.4879720000000001E-2</v>
      </c>
      <c r="S84" s="38">
        <f t="shared" si="15"/>
        <v>5.273891E-2</v>
      </c>
      <c r="T84" s="38">
        <f t="shared" si="8"/>
        <v>3.9754409999999997E-2</v>
      </c>
      <c r="U84" s="38">
        <f t="shared" si="9"/>
        <v>2.222553E-2</v>
      </c>
      <c r="V84" s="38">
        <f t="shared" si="10"/>
        <v>1.1705139999999999E-2</v>
      </c>
      <c r="W84" s="38">
        <f t="shared" si="11"/>
        <v>-1.289265E-2</v>
      </c>
      <c r="X84" s="38">
        <f t="shared" si="12"/>
        <v>-2.6969750000000001E-2</v>
      </c>
      <c r="Y84" s="38">
        <f t="shared" si="13"/>
        <v>-5.8638320000000001E-2</v>
      </c>
      <c r="Z84" s="38">
        <f t="shared" si="14"/>
        <v>-9.4879720000000001E-2</v>
      </c>
    </row>
    <row r="85" spans="1:26" x14ac:dyDescent="0.25">
      <c r="A85" s="38">
        <v>6.3596479999999997E-2</v>
      </c>
      <c r="B85" s="38">
        <v>4.4611400000000002E-2</v>
      </c>
      <c r="C85" s="38">
        <v>2.3573750000000001E-2</v>
      </c>
      <c r="D85" s="38">
        <v>1.212981E-2</v>
      </c>
      <c r="E85" s="38">
        <v>-1.285905E-2</v>
      </c>
      <c r="F85" s="38">
        <v>-2.6484029999999999E-2</v>
      </c>
      <c r="G85" s="38">
        <v>-5.6146130000000002E-2</v>
      </c>
      <c r="H85" s="39">
        <v>-8.9154209999999998E-2</v>
      </c>
      <c r="S85" s="38">
        <f t="shared" si="15"/>
        <v>6.3596479999999997E-2</v>
      </c>
      <c r="T85" s="38">
        <f t="shared" si="8"/>
        <v>4.4611400000000002E-2</v>
      </c>
      <c r="U85" s="38">
        <f t="shared" si="9"/>
        <v>2.3573750000000001E-2</v>
      </c>
      <c r="V85" s="38">
        <f t="shared" si="10"/>
        <v>1.212981E-2</v>
      </c>
      <c r="W85" s="38">
        <f t="shared" si="11"/>
        <v>-1.285905E-2</v>
      </c>
      <c r="X85" s="38">
        <f t="shared" si="12"/>
        <v>-2.6484029999999999E-2</v>
      </c>
      <c r="Y85" s="38">
        <f t="shared" si="13"/>
        <v>-5.6146130000000002E-2</v>
      </c>
      <c r="Z85" s="38">
        <f t="shared" si="14"/>
        <v>-8.9154209999999998E-2</v>
      </c>
    </row>
    <row r="86" spans="1:26" x14ac:dyDescent="0.25">
      <c r="A86" s="38">
        <v>6.7305500000000004E-2</v>
      </c>
      <c r="B86" s="38">
        <v>4.687069E-2</v>
      </c>
      <c r="C86" s="38">
        <v>2.4646319999999999E-2</v>
      </c>
      <c r="D86" s="38">
        <v>1.266026E-2</v>
      </c>
      <c r="E86" s="38">
        <v>-1.339275E-2</v>
      </c>
      <c r="F86" s="38">
        <v>-2.7568079999999998E-2</v>
      </c>
      <c r="G86" s="38">
        <v>-5.842754E-2</v>
      </c>
      <c r="H86" s="39">
        <v>-9.2825080000000004E-2</v>
      </c>
      <c r="S86" s="38">
        <f t="shared" si="15"/>
        <v>6.7305500000000004E-2</v>
      </c>
      <c r="T86" s="38">
        <f t="shared" si="8"/>
        <v>4.687069E-2</v>
      </c>
      <c r="U86" s="38">
        <f t="shared" si="9"/>
        <v>2.4646319999999999E-2</v>
      </c>
      <c r="V86" s="38">
        <f t="shared" si="10"/>
        <v>1.266026E-2</v>
      </c>
      <c r="W86" s="38">
        <f t="shared" si="11"/>
        <v>-1.339275E-2</v>
      </c>
      <c r="X86" s="38">
        <f t="shared" si="12"/>
        <v>-2.7568079999999998E-2</v>
      </c>
      <c r="Y86" s="38">
        <f t="shared" si="13"/>
        <v>-5.842754E-2</v>
      </c>
      <c r="Z86" s="38">
        <f t="shared" si="14"/>
        <v>-9.2825080000000004E-2</v>
      </c>
    </row>
    <row r="87" spans="1:26" x14ac:dyDescent="0.25">
      <c r="A87" s="38">
        <v>4.7995469999999998E-2</v>
      </c>
      <c r="B87" s="38">
        <v>3.4805559999999999E-2</v>
      </c>
      <c r="C87" s="38">
        <v>1.8970310000000001E-2</v>
      </c>
      <c r="D87" s="38">
        <v>9.9029300000000008E-3</v>
      </c>
      <c r="E87" s="38">
        <v>-1.078088E-2</v>
      </c>
      <c r="F87" s="38">
        <v>-2.2474879999999999E-2</v>
      </c>
      <c r="G87" s="38">
        <v>-4.870799E-2</v>
      </c>
      <c r="H87" s="39">
        <v>-7.8844890000000001E-2</v>
      </c>
      <c r="S87" s="38">
        <f t="shared" si="15"/>
        <v>4.7995469999999998E-2</v>
      </c>
      <c r="T87" s="38">
        <f t="shared" si="8"/>
        <v>3.4805559999999999E-2</v>
      </c>
      <c r="U87" s="38">
        <f t="shared" si="9"/>
        <v>1.8970310000000001E-2</v>
      </c>
      <c r="V87" s="38">
        <f t="shared" si="10"/>
        <v>9.9029300000000008E-3</v>
      </c>
      <c r="W87" s="38">
        <f t="shared" si="11"/>
        <v>-1.078088E-2</v>
      </c>
      <c r="X87" s="38">
        <f t="shared" si="12"/>
        <v>-2.2474879999999999E-2</v>
      </c>
      <c r="Y87" s="38">
        <f t="shared" si="13"/>
        <v>-4.870799E-2</v>
      </c>
      <c r="Z87" s="38">
        <f t="shared" si="14"/>
        <v>-7.8844890000000001E-2</v>
      </c>
    </row>
    <row r="88" spans="1:26" x14ac:dyDescent="0.25">
      <c r="A88" s="38">
        <v>5.3134809999999998E-2</v>
      </c>
      <c r="B88" s="38">
        <v>3.8665779999999997E-2</v>
      </c>
      <c r="C88" s="38">
        <v>2.1091390000000002E-2</v>
      </c>
      <c r="D88" s="38">
        <v>1.100634E-2</v>
      </c>
      <c r="E88" s="38">
        <v>-1.196059E-2</v>
      </c>
      <c r="F88" s="38">
        <v>-2.490129E-2</v>
      </c>
      <c r="G88" s="38">
        <v>-5.3793309999999997E-2</v>
      </c>
      <c r="H88" s="39">
        <v>-8.6754429999999993E-2</v>
      </c>
      <c r="S88" s="38">
        <f t="shared" si="15"/>
        <v>5.3134809999999998E-2</v>
      </c>
      <c r="T88" s="38">
        <f t="shared" si="8"/>
        <v>3.8665779999999997E-2</v>
      </c>
      <c r="U88" s="38">
        <f t="shared" si="9"/>
        <v>2.1091390000000002E-2</v>
      </c>
      <c r="V88" s="38">
        <f t="shared" si="10"/>
        <v>1.100634E-2</v>
      </c>
      <c r="W88" s="38">
        <f t="shared" si="11"/>
        <v>-1.196059E-2</v>
      </c>
      <c r="X88" s="38">
        <f t="shared" si="12"/>
        <v>-2.490129E-2</v>
      </c>
      <c r="Y88" s="38">
        <f t="shared" si="13"/>
        <v>-5.3793309999999997E-2</v>
      </c>
      <c r="Z88" s="38">
        <f t="shared" si="14"/>
        <v>-8.6754429999999993E-2</v>
      </c>
    </row>
    <row r="89" spans="1:26" x14ac:dyDescent="0.25">
      <c r="A89" s="38">
        <v>5.5665199999999998E-2</v>
      </c>
      <c r="B89" s="38">
        <v>4.0263930000000003E-2</v>
      </c>
      <c r="C89" s="38">
        <v>2.1842400000000001E-2</v>
      </c>
      <c r="D89" s="38">
        <v>1.1369260000000001E-2</v>
      </c>
      <c r="E89" s="38">
        <v>-1.2297290000000001E-2</v>
      </c>
      <c r="F89" s="38">
        <v>-2.5547759999999999E-2</v>
      </c>
      <c r="G89" s="38">
        <v>-5.4976089999999998E-2</v>
      </c>
      <c r="H89" s="39">
        <v>-8.8360259999999996E-2</v>
      </c>
      <c r="S89" s="38">
        <f t="shared" si="15"/>
        <v>5.5665199999999998E-2</v>
      </c>
      <c r="T89" s="38">
        <f t="shared" si="8"/>
        <v>4.0263930000000003E-2</v>
      </c>
      <c r="U89" s="38">
        <f t="shared" si="9"/>
        <v>2.1842400000000001E-2</v>
      </c>
      <c r="V89" s="38">
        <f t="shared" si="10"/>
        <v>1.1369260000000001E-2</v>
      </c>
      <c r="W89" s="38">
        <f t="shared" si="11"/>
        <v>-1.2297290000000001E-2</v>
      </c>
      <c r="X89" s="38">
        <f t="shared" si="12"/>
        <v>-2.5547759999999999E-2</v>
      </c>
      <c r="Y89" s="38">
        <f t="shared" si="13"/>
        <v>-5.4976089999999998E-2</v>
      </c>
      <c r="Z89" s="38">
        <f t="shared" si="14"/>
        <v>-8.8360259999999996E-2</v>
      </c>
    </row>
    <row r="90" spans="1:26" x14ac:dyDescent="0.25">
      <c r="A90" s="38">
        <v>7.0676520000000007E-2</v>
      </c>
      <c r="B90" s="38">
        <v>4.9358630000000001E-2</v>
      </c>
      <c r="C90" s="38">
        <v>2.5953540000000001E-2</v>
      </c>
      <c r="D90" s="38">
        <v>1.3319660000000001E-2</v>
      </c>
      <c r="E90" s="38">
        <v>-1.40453E-2</v>
      </c>
      <c r="F90" s="38">
        <v>-2.8849300000000001E-2</v>
      </c>
      <c r="G90" s="38">
        <v>-6.0832709999999998E-2</v>
      </c>
      <c r="H90" s="39">
        <v>-9.6088129999999994E-2</v>
      </c>
      <c r="S90" s="38">
        <f t="shared" si="15"/>
        <v>7.0676520000000007E-2</v>
      </c>
      <c r="T90" s="38">
        <f t="shared" si="8"/>
        <v>4.9358630000000001E-2</v>
      </c>
      <c r="U90" s="38">
        <f t="shared" si="9"/>
        <v>2.5953540000000001E-2</v>
      </c>
      <c r="V90" s="38">
        <f t="shared" si="10"/>
        <v>1.3319660000000001E-2</v>
      </c>
      <c r="W90" s="38">
        <f t="shared" si="11"/>
        <v>-1.40453E-2</v>
      </c>
      <c r="X90" s="38">
        <f t="shared" si="12"/>
        <v>-2.8849300000000001E-2</v>
      </c>
      <c r="Y90" s="38">
        <f t="shared" si="13"/>
        <v>-6.0832709999999998E-2</v>
      </c>
      <c r="Z90" s="38">
        <f t="shared" si="14"/>
        <v>-9.6088129999999994E-2</v>
      </c>
    </row>
    <row r="91" spans="1:26" x14ac:dyDescent="0.25">
      <c r="A91" s="38">
        <v>7.1078290000000002E-2</v>
      </c>
      <c r="B91" s="38">
        <v>4.9961079999999998E-2</v>
      </c>
      <c r="C91" s="38">
        <v>2.637747E-2</v>
      </c>
      <c r="D91" s="38">
        <v>1.355468E-2</v>
      </c>
      <c r="E91" s="38">
        <v>-1.4312750000000001E-2</v>
      </c>
      <c r="F91" s="38">
        <v>-2.9404110000000001E-2</v>
      </c>
      <c r="G91" s="38">
        <v>-6.1978419999999999E-2</v>
      </c>
      <c r="H91" s="39">
        <v>-9.7784919999999997E-2</v>
      </c>
      <c r="S91" s="38">
        <f t="shared" si="15"/>
        <v>7.1078290000000002E-2</v>
      </c>
      <c r="T91" s="38">
        <f t="shared" si="8"/>
        <v>4.9961079999999998E-2</v>
      </c>
      <c r="U91" s="38">
        <f t="shared" si="9"/>
        <v>2.637747E-2</v>
      </c>
      <c r="V91" s="38">
        <f t="shared" si="10"/>
        <v>1.355468E-2</v>
      </c>
      <c r="W91" s="38">
        <f t="shared" si="11"/>
        <v>-1.4312750000000001E-2</v>
      </c>
      <c r="X91" s="38">
        <f t="shared" si="12"/>
        <v>-2.9404110000000001E-2</v>
      </c>
      <c r="Y91" s="38">
        <f t="shared" si="13"/>
        <v>-6.1978419999999999E-2</v>
      </c>
      <c r="Z91" s="38">
        <f t="shared" si="14"/>
        <v>-9.7784919999999997E-2</v>
      </c>
    </row>
    <row r="92" spans="1:26" x14ac:dyDescent="0.25">
      <c r="A92" s="38">
        <v>7.4488990000000005E-2</v>
      </c>
      <c r="B92" s="38">
        <v>5.2329830000000001E-2</v>
      </c>
      <c r="C92" s="38">
        <v>2.7581769999999999E-2</v>
      </c>
      <c r="D92" s="38">
        <v>1.415691E-2</v>
      </c>
      <c r="E92" s="38">
        <v>-1.490593E-2</v>
      </c>
      <c r="F92" s="38">
        <v>-3.0572809999999999E-2</v>
      </c>
      <c r="G92" s="38">
        <v>-6.4213779999999998E-2</v>
      </c>
      <c r="H92" s="39">
        <v>-0.10092846</v>
      </c>
      <c r="S92" s="38">
        <f t="shared" si="15"/>
        <v>7.4488990000000005E-2</v>
      </c>
      <c r="T92" s="38">
        <f t="shared" si="8"/>
        <v>5.2329830000000001E-2</v>
      </c>
      <c r="U92" s="38">
        <f t="shared" si="9"/>
        <v>2.7581769999999999E-2</v>
      </c>
      <c r="V92" s="38">
        <f t="shared" si="10"/>
        <v>1.415691E-2</v>
      </c>
      <c r="W92" s="38">
        <f t="shared" si="11"/>
        <v>-1.490593E-2</v>
      </c>
      <c r="X92" s="38">
        <f t="shared" si="12"/>
        <v>-3.0572809999999999E-2</v>
      </c>
      <c r="Y92" s="38">
        <f t="shared" si="13"/>
        <v>-6.4213779999999998E-2</v>
      </c>
      <c r="Z92" s="38">
        <f t="shared" si="14"/>
        <v>-0.10092846</v>
      </c>
    </row>
    <row r="93" spans="1:26" x14ac:dyDescent="0.25">
      <c r="A93" s="38">
        <v>0.16802044999999999</v>
      </c>
      <c r="B93" s="38">
        <v>0.11755718</v>
      </c>
      <c r="C93" s="38">
        <v>6.1586809999999999E-2</v>
      </c>
      <c r="D93" s="38">
        <v>3.1498060000000001E-2</v>
      </c>
      <c r="E93" s="38">
        <v>-3.2904639999999999E-2</v>
      </c>
      <c r="F93" s="38">
        <v>-6.7207310000000006E-2</v>
      </c>
      <c r="G93" s="38">
        <v>-0.13994535</v>
      </c>
      <c r="H93" s="39">
        <v>-0.21804246999999999</v>
      </c>
      <c r="S93" s="38">
        <f t="shared" si="15"/>
        <v>0.16802044999999999</v>
      </c>
      <c r="T93" s="38">
        <f t="shared" si="8"/>
        <v>0.11755718</v>
      </c>
      <c r="U93" s="38">
        <f t="shared" si="9"/>
        <v>6.1586809999999999E-2</v>
      </c>
      <c r="V93" s="38">
        <f t="shared" si="10"/>
        <v>3.1498060000000001E-2</v>
      </c>
      <c r="W93" s="38">
        <f t="shared" si="11"/>
        <v>-3.2904639999999999E-2</v>
      </c>
      <c r="X93" s="38">
        <f t="shared" si="12"/>
        <v>-6.7207310000000006E-2</v>
      </c>
      <c r="Y93" s="38">
        <f t="shared" si="13"/>
        <v>-0.13994535</v>
      </c>
      <c r="Z93" s="38">
        <f t="shared" si="14"/>
        <v>-0.21804246999999999</v>
      </c>
    </row>
    <row r="94" spans="1:26" x14ac:dyDescent="0.25">
      <c r="A94" s="38">
        <v>2.52E-6</v>
      </c>
      <c r="B94" s="38">
        <v>9.6657000000000004E-4</v>
      </c>
      <c r="C94" s="38">
        <v>9.8057000000000005E-4</v>
      </c>
      <c r="D94" s="38">
        <v>6.1587999999999996E-4</v>
      </c>
      <c r="E94" s="38">
        <v>-8.6702000000000003E-4</v>
      </c>
      <c r="F94" s="38">
        <v>-1.9831499999999999E-3</v>
      </c>
      <c r="G94" s="38">
        <v>-4.9463299999999997E-3</v>
      </c>
      <c r="H94" s="39">
        <v>-8.9739999999999993E-3</v>
      </c>
      <c r="S94" s="38">
        <f t="shared" si="15"/>
        <v>2.52E-6</v>
      </c>
      <c r="T94" s="38">
        <f t="shared" si="8"/>
        <v>9.6657000000000004E-4</v>
      </c>
      <c r="U94" s="38">
        <f t="shared" si="9"/>
        <v>9.8057000000000005E-4</v>
      </c>
      <c r="V94" s="38">
        <f t="shared" si="10"/>
        <v>6.1587999999999996E-4</v>
      </c>
      <c r="W94" s="38">
        <f t="shared" si="11"/>
        <v>-8.6702000000000003E-4</v>
      </c>
      <c r="X94" s="38">
        <f t="shared" si="12"/>
        <v>-1.9831499999999999E-3</v>
      </c>
      <c r="Y94" s="38">
        <f t="shared" si="13"/>
        <v>-4.9463299999999997E-3</v>
      </c>
      <c r="Z94" s="38">
        <f t="shared" si="14"/>
        <v>-8.9739999999999993E-3</v>
      </c>
    </row>
    <row r="95" spans="1:26" x14ac:dyDescent="0.25">
      <c r="A95" s="38">
        <v>-4.5874000000000002E-4</v>
      </c>
      <c r="B95" s="38">
        <v>4.2275E-4</v>
      </c>
      <c r="C95" s="38">
        <v>6.0528000000000003E-4</v>
      </c>
      <c r="D95" s="38">
        <v>4.0506E-4</v>
      </c>
      <c r="E95" s="38">
        <v>-6.1485999999999995E-4</v>
      </c>
      <c r="F95" s="38">
        <v>-1.4423800000000001E-3</v>
      </c>
      <c r="G95" s="38">
        <v>-3.73719E-3</v>
      </c>
      <c r="H95" s="39">
        <v>-6.8712199999999999E-3</v>
      </c>
      <c r="S95" s="38">
        <f t="shared" si="15"/>
        <v>-4.5874000000000002E-4</v>
      </c>
      <c r="T95" s="38">
        <f t="shared" si="8"/>
        <v>4.2275E-4</v>
      </c>
      <c r="U95" s="38">
        <f t="shared" si="9"/>
        <v>6.0528000000000003E-4</v>
      </c>
      <c r="V95" s="38">
        <f t="shared" si="10"/>
        <v>4.0506E-4</v>
      </c>
      <c r="W95" s="38">
        <f t="shared" si="11"/>
        <v>-6.1485999999999995E-4</v>
      </c>
      <c r="X95" s="38">
        <f t="shared" si="12"/>
        <v>-1.4423800000000001E-3</v>
      </c>
      <c r="Y95" s="38">
        <f t="shared" si="13"/>
        <v>-3.73719E-3</v>
      </c>
      <c r="Z95" s="38">
        <f t="shared" si="14"/>
        <v>-6.8712199999999999E-3</v>
      </c>
    </row>
    <row r="96" spans="1:26" x14ac:dyDescent="0.25">
      <c r="A96" s="38">
        <v>-1.4887259999999999E-2</v>
      </c>
      <c r="B96" s="38">
        <v>-8.8034600000000008E-3</v>
      </c>
      <c r="C96" s="38">
        <v>-3.8101200000000002E-3</v>
      </c>
      <c r="D96" s="38">
        <v>-1.7531300000000001E-3</v>
      </c>
      <c r="E96" s="38">
        <v>1.4444200000000001E-3</v>
      </c>
      <c r="F96" s="38">
        <v>2.5776900000000001E-3</v>
      </c>
      <c r="G96" s="38">
        <v>3.9115299999999999E-3</v>
      </c>
      <c r="H96" s="39">
        <v>4.0221600000000003E-3</v>
      </c>
      <c r="S96" s="38">
        <f t="shared" si="15"/>
        <v>-1.4887259999999999E-2</v>
      </c>
      <c r="T96" s="38">
        <f t="shared" si="8"/>
        <v>-8.8034600000000008E-3</v>
      </c>
      <c r="U96" s="38">
        <f t="shared" si="9"/>
        <v>-3.8101200000000002E-3</v>
      </c>
      <c r="V96" s="38">
        <f t="shared" si="10"/>
        <v>-1.7531300000000001E-3</v>
      </c>
      <c r="W96" s="38">
        <f t="shared" si="11"/>
        <v>1.4444200000000001E-3</v>
      </c>
      <c r="X96" s="38">
        <f t="shared" si="12"/>
        <v>2.5776900000000001E-3</v>
      </c>
      <c r="Y96" s="38">
        <f t="shared" si="13"/>
        <v>3.9115299999999999E-3</v>
      </c>
      <c r="Z96" s="38">
        <f t="shared" si="14"/>
        <v>4.0221600000000003E-3</v>
      </c>
    </row>
    <row r="97" spans="1:26" x14ac:dyDescent="0.25">
      <c r="A97" s="38">
        <v>6.7230099999999998E-3</v>
      </c>
      <c r="B97" s="38">
        <v>3.90566E-3</v>
      </c>
      <c r="C97" s="38">
        <v>1.76421E-3</v>
      </c>
      <c r="D97" s="38">
        <v>8.5174000000000003E-4</v>
      </c>
      <c r="E97" s="38">
        <v>-8.2094000000000004E-4</v>
      </c>
      <c r="F97" s="38">
        <v>-1.63802E-3</v>
      </c>
      <c r="G97" s="38">
        <v>-3.3544099999999999E-3</v>
      </c>
      <c r="H97" s="39">
        <v>-5.3098499999999996E-3</v>
      </c>
      <c r="S97" s="38">
        <f t="shared" si="15"/>
        <v>6.7230099999999998E-3</v>
      </c>
      <c r="T97" s="38">
        <f t="shared" si="8"/>
        <v>3.90566E-3</v>
      </c>
      <c r="U97" s="38">
        <f t="shared" si="9"/>
        <v>1.76421E-3</v>
      </c>
      <c r="V97" s="38">
        <f t="shared" si="10"/>
        <v>8.5174000000000003E-4</v>
      </c>
      <c r="W97" s="38">
        <f t="shared" si="11"/>
        <v>-8.2094000000000004E-4</v>
      </c>
      <c r="X97" s="38">
        <f t="shared" si="12"/>
        <v>-1.63802E-3</v>
      </c>
      <c r="Y97" s="38">
        <f t="shared" si="13"/>
        <v>-3.3544099999999999E-3</v>
      </c>
      <c r="Z97" s="38">
        <f t="shared" si="14"/>
        <v>-5.3098499999999996E-3</v>
      </c>
    </row>
    <row r="98" spans="1:26" x14ac:dyDescent="0.25">
      <c r="A98" s="38">
        <v>1.135182E-2</v>
      </c>
      <c r="B98" s="38">
        <v>6.7038000000000002E-3</v>
      </c>
      <c r="C98" s="38">
        <v>3.0531E-3</v>
      </c>
      <c r="D98" s="38">
        <v>1.47444E-3</v>
      </c>
      <c r="E98" s="38">
        <v>-1.41063E-3</v>
      </c>
      <c r="F98" s="38">
        <v>-2.7939800000000002E-3</v>
      </c>
      <c r="G98" s="38">
        <v>-5.6067399999999998E-3</v>
      </c>
      <c r="H98" s="39">
        <v>-8.6587000000000001E-3</v>
      </c>
      <c r="S98" s="38">
        <f t="shared" si="15"/>
        <v>1.135182E-2</v>
      </c>
      <c r="T98" s="38">
        <f t="shared" si="8"/>
        <v>6.7038000000000002E-3</v>
      </c>
      <c r="U98" s="38">
        <f t="shared" si="9"/>
        <v>3.0531E-3</v>
      </c>
      <c r="V98" s="38">
        <f t="shared" si="10"/>
        <v>1.47444E-3</v>
      </c>
      <c r="W98" s="38">
        <f t="shared" si="11"/>
        <v>-1.41063E-3</v>
      </c>
      <c r="X98" s="38">
        <f t="shared" si="12"/>
        <v>-2.7939800000000002E-3</v>
      </c>
      <c r="Y98" s="38">
        <f t="shared" si="13"/>
        <v>-5.6067399999999998E-3</v>
      </c>
      <c r="Z98" s="38">
        <f t="shared" si="14"/>
        <v>-8.6587000000000001E-3</v>
      </c>
    </row>
    <row r="99" spans="1:26" x14ac:dyDescent="0.25">
      <c r="A99" s="38">
        <v>-5.8262000000000001E-3</v>
      </c>
      <c r="B99" s="38">
        <v>-3.9833799999999999E-3</v>
      </c>
      <c r="C99" s="38">
        <v>-1.94013E-3</v>
      </c>
      <c r="D99" s="38">
        <v>-9.4034000000000001E-4</v>
      </c>
      <c r="E99" s="38">
        <v>8.5147E-4</v>
      </c>
      <c r="F99" s="38">
        <v>1.5879799999999999E-3</v>
      </c>
      <c r="G99" s="38">
        <v>2.6274499999999999E-3</v>
      </c>
      <c r="H99" s="39">
        <v>2.97124E-3</v>
      </c>
      <c r="S99" s="38">
        <f t="shared" si="15"/>
        <v>-5.8262000000000001E-3</v>
      </c>
      <c r="T99" s="38">
        <f t="shared" si="8"/>
        <v>-3.9833799999999999E-3</v>
      </c>
      <c r="U99" s="38">
        <f t="shared" si="9"/>
        <v>-1.94013E-3</v>
      </c>
      <c r="V99" s="38">
        <f t="shared" si="10"/>
        <v>-9.4034000000000001E-4</v>
      </c>
      <c r="W99" s="38">
        <f t="shared" si="11"/>
        <v>8.5147E-4</v>
      </c>
      <c r="X99" s="38">
        <f t="shared" si="12"/>
        <v>1.5879799999999999E-3</v>
      </c>
      <c r="Y99" s="38">
        <f t="shared" si="13"/>
        <v>2.6274499999999999E-3</v>
      </c>
      <c r="Z99" s="38">
        <f t="shared" si="14"/>
        <v>2.97124E-3</v>
      </c>
    </row>
    <row r="100" spans="1:26" x14ac:dyDescent="0.25">
      <c r="A100" s="38">
        <v>-7.7773199999999999E-3</v>
      </c>
      <c r="B100" s="38">
        <v>-5.0342599999999996E-3</v>
      </c>
      <c r="C100" s="38">
        <v>-2.35272E-3</v>
      </c>
      <c r="D100" s="38">
        <v>-1.12068E-3</v>
      </c>
      <c r="E100" s="38">
        <v>9.8426999999999998E-4</v>
      </c>
      <c r="F100" s="38">
        <v>1.8103100000000001E-3</v>
      </c>
      <c r="G100" s="38">
        <v>2.9153999999999998E-3</v>
      </c>
      <c r="H100" s="39">
        <v>3.1989700000000002E-3</v>
      </c>
      <c r="S100" s="38">
        <f t="shared" si="15"/>
        <v>-7.7773199999999999E-3</v>
      </c>
      <c r="T100" s="38">
        <f t="shared" si="8"/>
        <v>-5.0342599999999996E-3</v>
      </c>
      <c r="U100" s="38">
        <f t="shared" si="9"/>
        <v>-2.35272E-3</v>
      </c>
      <c r="V100" s="38">
        <f t="shared" si="10"/>
        <v>-1.12068E-3</v>
      </c>
      <c r="W100" s="38">
        <f t="shared" si="11"/>
        <v>9.8426999999999998E-4</v>
      </c>
      <c r="X100" s="38">
        <f t="shared" si="12"/>
        <v>1.8103100000000001E-3</v>
      </c>
      <c r="Y100" s="38">
        <f t="shared" si="13"/>
        <v>2.9153999999999998E-3</v>
      </c>
      <c r="Z100" s="38">
        <f t="shared" si="14"/>
        <v>3.1989700000000002E-3</v>
      </c>
    </row>
    <row r="101" spans="1:26" x14ac:dyDescent="0.25">
      <c r="A101" s="38">
        <v>-6.0390000000000001E-3</v>
      </c>
      <c r="B101" s="38">
        <v>-3.9236200000000001E-3</v>
      </c>
      <c r="C101" s="38">
        <v>-1.82278E-3</v>
      </c>
      <c r="D101" s="38">
        <v>-8.6222999999999996E-4</v>
      </c>
      <c r="E101" s="38">
        <v>7.3915000000000005E-4</v>
      </c>
      <c r="F101" s="38">
        <v>1.33355E-3</v>
      </c>
      <c r="G101" s="38">
        <v>2.0162499999999998E-3</v>
      </c>
      <c r="H101" s="39">
        <v>1.93187E-3</v>
      </c>
      <c r="S101" s="38">
        <f t="shared" si="15"/>
        <v>-6.0390000000000001E-3</v>
      </c>
      <c r="T101" s="38">
        <f t="shared" si="8"/>
        <v>-3.9236200000000001E-3</v>
      </c>
      <c r="U101" s="38">
        <f t="shared" si="9"/>
        <v>-1.82278E-3</v>
      </c>
      <c r="V101" s="38">
        <f t="shared" si="10"/>
        <v>-8.6222999999999996E-4</v>
      </c>
      <c r="W101" s="38">
        <f t="shared" si="11"/>
        <v>7.3915000000000005E-4</v>
      </c>
      <c r="X101" s="38">
        <f t="shared" si="12"/>
        <v>1.33355E-3</v>
      </c>
      <c r="Y101" s="38">
        <f t="shared" si="13"/>
        <v>2.0162499999999998E-3</v>
      </c>
      <c r="Z101" s="38">
        <f t="shared" si="14"/>
        <v>1.93187E-3</v>
      </c>
    </row>
    <row r="102" spans="1:26" x14ac:dyDescent="0.25">
      <c r="A102" s="38">
        <v>9.7075400000000006E-3</v>
      </c>
      <c r="B102" s="38">
        <v>5.92802E-3</v>
      </c>
      <c r="C102" s="38">
        <v>2.7971699999999999E-3</v>
      </c>
      <c r="D102" s="38">
        <v>1.3744899999999999E-3</v>
      </c>
      <c r="E102" s="38">
        <v>-1.3574100000000001E-3</v>
      </c>
      <c r="F102" s="38">
        <v>-2.72566E-3</v>
      </c>
      <c r="G102" s="38">
        <v>-5.5910899999999999E-3</v>
      </c>
      <c r="H102" s="39">
        <v>-8.7601199999999997E-3</v>
      </c>
      <c r="S102" s="38">
        <f t="shared" si="15"/>
        <v>9.7075400000000006E-3</v>
      </c>
      <c r="T102" s="38">
        <f t="shared" si="8"/>
        <v>5.92802E-3</v>
      </c>
      <c r="U102" s="38">
        <f t="shared" si="9"/>
        <v>2.7971699999999999E-3</v>
      </c>
      <c r="V102" s="38">
        <f t="shared" si="10"/>
        <v>1.3744899999999999E-3</v>
      </c>
      <c r="W102" s="38">
        <f t="shared" si="11"/>
        <v>-1.3574100000000001E-3</v>
      </c>
      <c r="X102" s="38">
        <f t="shared" si="12"/>
        <v>-2.72566E-3</v>
      </c>
      <c r="Y102" s="38">
        <f t="shared" si="13"/>
        <v>-5.5910899999999999E-3</v>
      </c>
      <c r="Z102" s="38">
        <f t="shared" si="14"/>
        <v>-8.7601199999999997E-3</v>
      </c>
    </row>
    <row r="103" spans="1:26" x14ac:dyDescent="0.25">
      <c r="A103" s="38">
        <v>4.74882E-3</v>
      </c>
      <c r="B103" s="38">
        <v>2.9020500000000002E-3</v>
      </c>
      <c r="C103" s="38">
        <v>1.3945699999999999E-3</v>
      </c>
      <c r="D103" s="38">
        <v>6.9570999999999999E-4</v>
      </c>
      <c r="E103" s="38">
        <v>-7.1449999999999997E-4</v>
      </c>
      <c r="F103" s="38">
        <v>-1.4673399999999999E-3</v>
      </c>
      <c r="G103" s="38">
        <v>-3.1545100000000001E-3</v>
      </c>
      <c r="H103" s="39">
        <v>-5.1729200000000001E-3</v>
      </c>
      <c r="S103" s="38">
        <f t="shared" si="15"/>
        <v>4.74882E-3</v>
      </c>
      <c r="T103" s="38">
        <f t="shared" si="8"/>
        <v>2.9020500000000002E-3</v>
      </c>
      <c r="U103" s="38">
        <f t="shared" si="9"/>
        <v>1.3945699999999999E-3</v>
      </c>
      <c r="V103" s="38">
        <f t="shared" si="10"/>
        <v>6.9570999999999999E-4</v>
      </c>
      <c r="W103" s="38">
        <f t="shared" si="11"/>
        <v>-7.1449999999999997E-4</v>
      </c>
      <c r="X103" s="38">
        <f t="shared" si="12"/>
        <v>-1.4673399999999999E-3</v>
      </c>
      <c r="Y103" s="38">
        <f t="shared" si="13"/>
        <v>-3.1545100000000001E-3</v>
      </c>
      <c r="Z103" s="38">
        <f t="shared" si="14"/>
        <v>-5.1729200000000001E-3</v>
      </c>
    </row>
    <row r="104" spans="1:26" x14ac:dyDescent="0.25">
      <c r="A104" s="38">
        <v>4.5707899999999999E-3</v>
      </c>
      <c r="B104" s="38">
        <v>2.92457E-3</v>
      </c>
      <c r="C104" s="38">
        <v>1.4647900000000001E-3</v>
      </c>
      <c r="D104" s="38">
        <v>7.4346999999999998E-4</v>
      </c>
      <c r="E104" s="38">
        <v>-7.8352000000000001E-4</v>
      </c>
      <c r="F104" s="38">
        <v>-1.62284E-3</v>
      </c>
      <c r="G104" s="38">
        <v>-3.5213100000000002E-3</v>
      </c>
      <c r="H104" s="39">
        <v>-5.7809899999999997E-3</v>
      </c>
      <c r="S104" s="38">
        <f t="shared" si="15"/>
        <v>4.5707899999999999E-3</v>
      </c>
      <c r="T104" s="38">
        <f t="shared" si="8"/>
        <v>2.92457E-3</v>
      </c>
      <c r="U104" s="38">
        <f t="shared" si="9"/>
        <v>1.4647900000000001E-3</v>
      </c>
      <c r="V104" s="38">
        <f t="shared" si="10"/>
        <v>7.4346999999999998E-4</v>
      </c>
      <c r="W104" s="38">
        <f t="shared" si="11"/>
        <v>-7.8352000000000001E-4</v>
      </c>
      <c r="X104" s="38">
        <f t="shared" si="12"/>
        <v>-1.62284E-3</v>
      </c>
      <c r="Y104" s="38">
        <f t="shared" si="13"/>
        <v>-3.5213100000000002E-3</v>
      </c>
      <c r="Z104" s="38">
        <f t="shared" si="14"/>
        <v>-5.7809899999999997E-3</v>
      </c>
    </row>
    <row r="105" spans="1:26" x14ac:dyDescent="0.25">
      <c r="A105" s="38">
        <v>3.24647E-3</v>
      </c>
      <c r="B105" s="38">
        <v>2.28247E-3</v>
      </c>
      <c r="C105" s="38">
        <v>1.24967E-3</v>
      </c>
      <c r="D105" s="38">
        <v>6.5978E-4</v>
      </c>
      <c r="E105" s="38">
        <v>-7.427E-4</v>
      </c>
      <c r="F105" s="38">
        <v>-1.5793199999999999E-3</v>
      </c>
      <c r="G105" s="38">
        <v>-3.5693000000000001E-3</v>
      </c>
      <c r="H105" s="39">
        <v>-6.0228900000000004E-3</v>
      </c>
      <c r="S105" s="38">
        <f t="shared" si="15"/>
        <v>3.24647E-3</v>
      </c>
      <c r="T105" s="38">
        <f t="shared" si="8"/>
        <v>2.28247E-3</v>
      </c>
      <c r="U105" s="38">
        <f t="shared" si="9"/>
        <v>1.24967E-3</v>
      </c>
      <c r="V105" s="38">
        <f t="shared" si="10"/>
        <v>6.5978E-4</v>
      </c>
      <c r="W105" s="38">
        <f t="shared" si="11"/>
        <v>-7.427E-4</v>
      </c>
      <c r="X105" s="38">
        <f t="shared" si="12"/>
        <v>-1.5793199999999999E-3</v>
      </c>
      <c r="Y105" s="38">
        <f t="shared" si="13"/>
        <v>-3.5693000000000001E-3</v>
      </c>
      <c r="Z105" s="38">
        <f t="shared" si="14"/>
        <v>-6.0228900000000004E-3</v>
      </c>
    </row>
    <row r="106" spans="1:26" x14ac:dyDescent="0.25">
      <c r="A106" s="38">
        <v>2.4191799999999999E-3</v>
      </c>
      <c r="B106" s="38">
        <v>2.1361800000000001E-3</v>
      </c>
      <c r="C106" s="38">
        <v>1.3456099999999999E-3</v>
      </c>
      <c r="D106" s="38">
        <v>7.4419000000000004E-4</v>
      </c>
      <c r="E106" s="38">
        <v>-8.8926999999999995E-4</v>
      </c>
      <c r="F106" s="38">
        <v>-1.92469E-3</v>
      </c>
      <c r="G106" s="38">
        <v>-4.4325500000000004E-3</v>
      </c>
      <c r="H106" s="39">
        <v>-7.5110400000000001E-3</v>
      </c>
      <c r="S106" s="38">
        <f t="shared" si="15"/>
        <v>2.4191799999999999E-3</v>
      </c>
      <c r="T106" s="38">
        <f t="shared" si="8"/>
        <v>2.1361800000000001E-3</v>
      </c>
      <c r="U106" s="38">
        <f t="shared" si="9"/>
        <v>1.3456099999999999E-3</v>
      </c>
      <c r="V106" s="38">
        <f t="shared" si="10"/>
        <v>7.4419000000000004E-4</v>
      </c>
      <c r="W106" s="38">
        <f t="shared" si="11"/>
        <v>-8.8926999999999995E-4</v>
      </c>
      <c r="X106" s="38">
        <f t="shared" si="12"/>
        <v>-1.92469E-3</v>
      </c>
      <c r="Y106" s="38">
        <f t="shared" si="13"/>
        <v>-4.4325500000000004E-3</v>
      </c>
      <c r="Z106" s="38">
        <f t="shared" si="14"/>
        <v>-7.5110400000000001E-3</v>
      </c>
    </row>
    <row r="107" spans="1:26" x14ac:dyDescent="0.25">
      <c r="A107" s="38">
        <v>3.5164200000000001E-3</v>
      </c>
      <c r="B107" s="38">
        <v>2.6494800000000001E-3</v>
      </c>
      <c r="C107" s="38">
        <v>1.50256E-3</v>
      </c>
      <c r="D107" s="38">
        <v>7.9945999999999999E-4</v>
      </c>
      <c r="E107" s="38">
        <v>-9.0151999999999995E-4</v>
      </c>
      <c r="F107" s="38">
        <v>-1.90938E-3</v>
      </c>
      <c r="G107" s="38">
        <v>-4.2552199999999997E-3</v>
      </c>
      <c r="H107" s="39">
        <v>-7.0489699999999999E-3</v>
      </c>
      <c r="S107" s="38">
        <f t="shared" si="15"/>
        <v>3.5164200000000001E-3</v>
      </c>
      <c r="T107" s="38">
        <f t="shared" si="8"/>
        <v>2.6494800000000001E-3</v>
      </c>
      <c r="U107" s="38">
        <f t="shared" si="9"/>
        <v>1.50256E-3</v>
      </c>
      <c r="V107" s="38">
        <f t="shared" si="10"/>
        <v>7.9945999999999999E-4</v>
      </c>
      <c r="W107" s="38">
        <f t="shared" si="11"/>
        <v>-9.0151999999999995E-4</v>
      </c>
      <c r="X107" s="38">
        <f t="shared" si="12"/>
        <v>-1.90938E-3</v>
      </c>
      <c r="Y107" s="38">
        <f t="shared" si="13"/>
        <v>-4.2552199999999997E-3</v>
      </c>
      <c r="Z107" s="38">
        <f t="shared" si="14"/>
        <v>-7.0489699999999999E-3</v>
      </c>
    </row>
    <row r="108" spans="1:26" x14ac:dyDescent="0.25">
      <c r="A108" s="38">
        <v>-9.0628199999999992E-3</v>
      </c>
      <c r="B108" s="38">
        <v>-5.3603100000000001E-3</v>
      </c>
      <c r="C108" s="38">
        <v>-2.3165299999999998E-3</v>
      </c>
      <c r="D108" s="38">
        <v>-1.0641699999999999E-3</v>
      </c>
      <c r="E108" s="38">
        <v>8.7155999999999996E-4</v>
      </c>
      <c r="F108" s="38">
        <v>1.5476000000000001E-3</v>
      </c>
      <c r="G108" s="38">
        <v>2.3081500000000001E-3</v>
      </c>
      <c r="H108" s="39">
        <v>2.2835400000000001E-3</v>
      </c>
      <c r="S108" s="38">
        <f t="shared" si="15"/>
        <v>-9.0628199999999992E-3</v>
      </c>
      <c r="T108" s="38">
        <f t="shared" si="8"/>
        <v>-5.3603100000000001E-3</v>
      </c>
      <c r="U108" s="38">
        <f t="shared" si="9"/>
        <v>-2.3165299999999998E-3</v>
      </c>
      <c r="V108" s="38">
        <f t="shared" si="10"/>
        <v>-1.0641699999999999E-3</v>
      </c>
      <c r="W108" s="38">
        <f t="shared" si="11"/>
        <v>8.7155999999999996E-4</v>
      </c>
      <c r="X108" s="38">
        <f t="shared" si="12"/>
        <v>1.5476000000000001E-3</v>
      </c>
      <c r="Y108" s="38">
        <f t="shared" si="13"/>
        <v>2.3081500000000001E-3</v>
      </c>
      <c r="Z108" s="38">
        <f t="shared" si="14"/>
        <v>2.2835400000000001E-3</v>
      </c>
    </row>
    <row r="109" spans="1:26" x14ac:dyDescent="0.25">
      <c r="A109" s="38">
        <v>9.8074600000000005E-3</v>
      </c>
      <c r="B109" s="38">
        <v>5.9880799999999998E-3</v>
      </c>
      <c r="C109" s="38">
        <v>2.7883999999999999E-3</v>
      </c>
      <c r="D109" s="38">
        <v>1.35458E-3</v>
      </c>
      <c r="E109" s="38">
        <v>-1.29652E-3</v>
      </c>
      <c r="F109" s="38">
        <v>-2.5542400000000002E-3</v>
      </c>
      <c r="G109" s="38">
        <v>-5.02119E-3</v>
      </c>
      <c r="H109" s="39">
        <v>-7.5194199999999997E-3</v>
      </c>
      <c r="S109" s="38">
        <f t="shared" si="15"/>
        <v>9.8074600000000005E-3</v>
      </c>
      <c r="T109" s="38">
        <f t="shared" si="8"/>
        <v>5.9880799999999998E-3</v>
      </c>
      <c r="U109" s="38">
        <f t="shared" si="9"/>
        <v>2.7883999999999999E-3</v>
      </c>
      <c r="V109" s="38">
        <f t="shared" si="10"/>
        <v>1.35458E-3</v>
      </c>
      <c r="W109" s="38">
        <f t="shared" si="11"/>
        <v>-1.29652E-3</v>
      </c>
      <c r="X109" s="38">
        <f t="shared" si="12"/>
        <v>-2.5542400000000002E-3</v>
      </c>
      <c r="Y109" s="38">
        <f t="shared" si="13"/>
        <v>-5.02119E-3</v>
      </c>
      <c r="Z109" s="38">
        <f t="shared" si="14"/>
        <v>-7.5194199999999997E-3</v>
      </c>
    </row>
    <row r="110" spans="1:26" x14ac:dyDescent="0.25">
      <c r="A110" s="38">
        <v>1.4912949999999999E-2</v>
      </c>
      <c r="B110" s="38">
        <v>9.1414500000000006E-3</v>
      </c>
      <c r="C110" s="38">
        <v>4.2636999999999996E-3</v>
      </c>
      <c r="D110" s="38">
        <v>2.07099E-3</v>
      </c>
      <c r="E110" s="38">
        <v>-1.9778700000000001E-3</v>
      </c>
      <c r="F110" s="38">
        <v>-3.88872E-3</v>
      </c>
      <c r="G110" s="38">
        <v>-7.6018800000000001E-3</v>
      </c>
      <c r="H110" s="39">
        <v>-1.13017E-2</v>
      </c>
      <c r="S110" s="38">
        <f t="shared" si="15"/>
        <v>1.4912949999999999E-2</v>
      </c>
      <c r="T110" s="38">
        <f t="shared" si="8"/>
        <v>9.1414500000000006E-3</v>
      </c>
      <c r="U110" s="38">
        <f t="shared" si="9"/>
        <v>4.2636999999999996E-3</v>
      </c>
      <c r="V110" s="38">
        <f t="shared" si="10"/>
        <v>2.07099E-3</v>
      </c>
      <c r="W110" s="38">
        <f t="shared" si="11"/>
        <v>-1.9778700000000001E-3</v>
      </c>
      <c r="X110" s="38">
        <f t="shared" si="12"/>
        <v>-3.88872E-3</v>
      </c>
      <c r="Y110" s="38">
        <f t="shared" si="13"/>
        <v>-7.6018800000000001E-3</v>
      </c>
      <c r="Z110" s="38">
        <f t="shared" si="14"/>
        <v>-1.13017E-2</v>
      </c>
    </row>
    <row r="111" spans="1:26" x14ac:dyDescent="0.25">
      <c r="A111" s="38">
        <v>-1.0639E-4</v>
      </c>
      <c r="B111" s="38">
        <v>-2.5910000000000001E-4</v>
      </c>
      <c r="C111" s="38">
        <v>-1.5411999999999999E-4</v>
      </c>
      <c r="D111" s="38">
        <v>-7.1580000000000002E-5</v>
      </c>
      <c r="E111" s="38">
        <v>4.0110000000000001E-5</v>
      </c>
      <c r="F111" s="38">
        <v>3.0380000000000001E-5</v>
      </c>
      <c r="G111" s="38">
        <v>-2.0194000000000001E-4</v>
      </c>
      <c r="H111" s="39">
        <v>-8.0442999999999997E-4</v>
      </c>
      <c r="S111" s="38">
        <f t="shared" si="15"/>
        <v>-1.0639E-4</v>
      </c>
      <c r="T111" s="38">
        <f t="shared" si="8"/>
        <v>-2.5910000000000001E-4</v>
      </c>
      <c r="U111" s="38">
        <f t="shared" si="9"/>
        <v>-1.5411999999999999E-4</v>
      </c>
      <c r="V111" s="38">
        <f t="shared" si="10"/>
        <v>-7.1580000000000002E-5</v>
      </c>
      <c r="W111" s="38">
        <f t="shared" si="11"/>
        <v>4.0110000000000001E-5</v>
      </c>
      <c r="X111" s="38">
        <f t="shared" si="12"/>
        <v>3.0380000000000001E-5</v>
      </c>
      <c r="Y111" s="38">
        <f t="shared" si="13"/>
        <v>-2.0194000000000001E-4</v>
      </c>
      <c r="Z111" s="38">
        <f t="shared" si="14"/>
        <v>-8.0442999999999997E-4</v>
      </c>
    </row>
    <row r="112" spans="1:26" x14ac:dyDescent="0.25">
      <c r="A112" s="38">
        <v>-1.9276600000000001E-3</v>
      </c>
      <c r="B112" s="38">
        <v>-1.2932499999999999E-3</v>
      </c>
      <c r="C112" s="38">
        <v>-5.8931999999999995E-4</v>
      </c>
      <c r="D112" s="38">
        <v>-2.7021E-4</v>
      </c>
      <c r="E112" s="38">
        <v>2.0372000000000001E-4</v>
      </c>
      <c r="F112" s="38">
        <v>3.2538000000000001E-4</v>
      </c>
      <c r="G112" s="38">
        <v>2.7007000000000002E-4</v>
      </c>
      <c r="H112" s="39">
        <v>-2.5295999999999999E-4</v>
      </c>
      <c r="S112" s="38">
        <f t="shared" si="15"/>
        <v>-1.9276600000000001E-3</v>
      </c>
      <c r="T112" s="38">
        <f t="shared" si="8"/>
        <v>-1.2932499999999999E-3</v>
      </c>
      <c r="U112" s="38">
        <f t="shared" si="9"/>
        <v>-5.8931999999999995E-4</v>
      </c>
      <c r="V112" s="38">
        <f t="shared" si="10"/>
        <v>-2.7021E-4</v>
      </c>
      <c r="W112" s="38">
        <f t="shared" si="11"/>
        <v>2.0372000000000001E-4</v>
      </c>
      <c r="X112" s="38">
        <f t="shared" si="12"/>
        <v>3.2538000000000001E-4</v>
      </c>
      <c r="Y112" s="38">
        <f t="shared" si="13"/>
        <v>2.7007000000000002E-4</v>
      </c>
      <c r="Z112" s="38">
        <f t="shared" si="14"/>
        <v>-2.5295999999999999E-4</v>
      </c>
    </row>
    <row r="113" spans="1:26" x14ac:dyDescent="0.25">
      <c r="A113" s="38">
        <v>-5.9604000000000005E-4</v>
      </c>
      <c r="B113" s="38">
        <v>-4.4161E-4</v>
      </c>
      <c r="C113" s="38">
        <v>-1.8210000000000001E-4</v>
      </c>
      <c r="D113" s="38">
        <v>-7.1320000000000002E-5</v>
      </c>
      <c r="E113" s="38">
        <v>1.438E-5</v>
      </c>
      <c r="F113" s="38">
        <v>-4.3689999999999997E-5</v>
      </c>
      <c r="G113" s="38">
        <v>-4.2967E-4</v>
      </c>
      <c r="H113" s="39">
        <v>-1.24525E-3</v>
      </c>
      <c r="S113" s="38">
        <f t="shared" si="15"/>
        <v>-5.9604000000000005E-4</v>
      </c>
      <c r="T113" s="38">
        <f t="shared" si="8"/>
        <v>-4.4161E-4</v>
      </c>
      <c r="U113" s="38">
        <f t="shared" si="9"/>
        <v>-1.8210000000000001E-4</v>
      </c>
      <c r="V113" s="38">
        <f t="shared" si="10"/>
        <v>-7.1320000000000002E-5</v>
      </c>
      <c r="W113" s="38">
        <f t="shared" si="11"/>
        <v>1.438E-5</v>
      </c>
      <c r="X113" s="38">
        <f t="shared" si="12"/>
        <v>-4.3689999999999997E-5</v>
      </c>
      <c r="Y113" s="38">
        <f t="shared" si="13"/>
        <v>-4.2967E-4</v>
      </c>
      <c r="Z113" s="38">
        <f t="shared" si="14"/>
        <v>-1.24525E-3</v>
      </c>
    </row>
    <row r="114" spans="1:26" x14ac:dyDescent="0.25">
      <c r="A114" s="38">
        <v>1.265234E-2</v>
      </c>
      <c r="B114" s="38">
        <v>7.8824299999999993E-3</v>
      </c>
      <c r="C114" s="38">
        <v>3.7394199999999998E-3</v>
      </c>
      <c r="D114" s="38">
        <v>1.83183E-3</v>
      </c>
      <c r="E114" s="38">
        <v>-1.7784999999999999E-3</v>
      </c>
      <c r="F114" s="38">
        <v>-3.52403E-3</v>
      </c>
      <c r="G114" s="38">
        <v>-6.9874200000000003E-3</v>
      </c>
      <c r="H114" s="39">
        <v>-1.051392E-2</v>
      </c>
      <c r="S114" s="38">
        <f t="shared" si="15"/>
        <v>1.265234E-2</v>
      </c>
      <c r="T114" s="38">
        <f t="shared" si="8"/>
        <v>7.8824299999999993E-3</v>
      </c>
      <c r="U114" s="38">
        <f t="shared" si="9"/>
        <v>3.7394199999999998E-3</v>
      </c>
      <c r="V114" s="38">
        <f t="shared" si="10"/>
        <v>1.83183E-3</v>
      </c>
      <c r="W114" s="38">
        <f t="shared" si="11"/>
        <v>-1.7784999999999999E-3</v>
      </c>
      <c r="X114" s="38">
        <f t="shared" si="12"/>
        <v>-3.52403E-3</v>
      </c>
      <c r="Y114" s="38">
        <f t="shared" si="13"/>
        <v>-6.9874200000000003E-3</v>
      </c>
      <c r="Z114" s="38">
        <f t="shared" si="14"/>
        <v>-1.051392E-2</v>
      </c>
    </row>
    <row r="115" spans="1:26" x14ac:dyDescent="0.25">
      <c r="A115" s="38">
        <v>7.4494299999999999E-3</v>
      </c>
      <c r="B115" s="38">
        <v>4.6567800000000001E-3</v>
      </c>
      <c r="C115" s="38">
        <v>2.2271299999999999E-3</v>
      </c>
      <c r="D115" s="38">
        <v>1.0972E-3</v>
      </c>
      <c r="E115" s="38">
        <v>-1.08036E-3</v>
      </c>
      <c r="F115" s="38">
        <v>-2.1581600000000001E-3</v>
      </c>
      <c r="G115" s="38">
        <v>-4.35564E-3</v>
      </c>
      <c r="H115" s="39">
        <v>-6.6774399999999998E-3</v>
      </c>
      <c r="S115" s="38">
        <f t="shared" si="15"/>
        <v>7.4494299999999999E-3</v>
      </c>
      <c r="T115" s="38">
        <f t="shared" si="8"/>
        <v>4.6567800000000001E-3</v>
      </c>
      <c r="U115" s="38">
        <f t="shared" si="9"/>
        <v>2.2271299999999999E-3</v>
      </c>
      <c r="V115" s="38">
        <f t="shared" si="10"/>
        <v>1.0972E-3</v>
      </c>
      <c r="W115" s="38">
        <f t="shared" si="11"/>
        <v>-1.08036E-3</v>
      </c>
      <c r="X115" s="38">
        <f t="shared" si="12"/>
        <v>-2.1581600000000001E-3</v>
      </c>
      <c r="Y115" s="38">
        <f t="shared" si="13"/>
        <v>-4.35564E-3</v>
      </c>
      <c r="Z115" s="38">
        <f t="shared" si="14"/>
        <v>-6.6774399999999998E-3</v>
      </c>
    </row>
    <row r="116" spans="1:26" x14ac:dyDescent="0.25">
      <c r="A116" s="38">
        <v>7.0784000000000003E-3</v>
      </c>
      <c r="B116" s="38">
        <v>4.5048099999999997E-3</v>
      </c>
      <c r="C116" s="38">
        <v>2.1916100000000001E-3</v>
      </c>
      <c r="D116" s="38">
        <v>1.0882699999999999E-3</v>
      </c>
      <c r="E116" s="38">
        <v>-1.08657E-3</v>
      </c>
      <c r="F116" s="38">
        <v>-2.18344E-3</v>
      </c>
      <c r="G116" s="38">
        <v>-4.4488000000000002E-3</v>
      </c>
      <c r="H116" s="39">
        <v>-6.8650400000000002E-3</v>
      </c>
      <c r="S116" s="38">
        <f t="shared" si="15"/>
        <v>7.0784000000000003E-3</v>
      </c>
      <c r="T116" s="38">
        <f t="shared" si="8"/>
        <v>4.5048099999999997E-3</v>
      </c>
      <c r="U116" s="38">
        <f t="shared" si="9"/>
        <v>2.1916100000000001E-3</v>
      </c>
      <c r="V116" s="38">
        <f t="shared" si="10"/>
        <v>1.0882699999999999E-3</v>
      </c>
      <c r="W116" s="38">
        <f t="shared" si="11"/>
        <v>-1.08657E-3</v>
      </c>
      <c r="X116" s="38">
        <f t="shared" si="12"/>
        <v>-2.18344E-3</v>
      </c>
      <c r="Y116" s="38">
        <f t="shared" si="13"/>
        <v>-4.4488000000000002E-3</v>
      </c>
      <c r="Z116" s="38">
        <f t="shared" si="14"/>
        <v>-6.8650400000000002E-3</v>
      </c>
    </row>
    <row r="117" spans="1:26" x14ac:dyDescent="0.25">
      <c r="A117" s="38">
        <v>4.0913E-3</v>
      </c>
      <c r="B117" s="38">
        <v>2.6962900000000001E-3</v>
      </c>
      <c r="C117" s="38">
        <v>1.3732200000000001E-3</v>
      </c>
      <c r="D117" s="38">
        <v>6.9948000000000005E-4</v>
      </c>
      <c r="E117" s="38">
        <v>-7.3651000000000001E-4</v>
      </c>
      <c r="F117" s="38">
        <v>-1.51994E-3</v>
      </c>
      <c r="G117" s="38">
        <v>-3.2601100000000001E-3</v>
      </c>
      <c r="H117" s="39">
        <v>-5.2735500000000001E-3</v>
      </c>
      <c r="S117" s="38">
        <f t="shared" si="15"/>
        <v>4.0913E-3</v>
      </c>
      <c r="T117" s="38">
        <f t="shared" si="8"/>
        <v>2.6962900000000001E-3</v>
      </c>
      <c r="U117" s="38">
        <f t="shared" si="9"/>
        <v>1.3732200000000001E-3</v>
      </c>
      <c r="V117" s="38">
        <f t="shared" si="10"/>
        <v>6.9948000000000005E-4</v>
      </c>
      <c r="W117" s="38">
        <f t="shared" si="11"/>
        <v>-7.3651000000000001E-4</v>
      </c>
      <c r="X117" s="38">
        <f t="shared" si="12"/>
        <v>-1.51994E-3</v>
      </c>
      <c r="Y117" s="38">
        <f t="shared" si="13"/>
        <v>-3.2601100000000001E-3</v>
      </c>
      <c r="Z117" s="38">
        <f t="shared" si="14"/>
        <v>-5.2735500000000001E-3</v>
      </c>
    </row>
    <row r="118" spans="1:26" x14ac:dyDescent="0.25">
      <c r="A118" s="38">
        <v>-4.159E-5</v>
      </c>
      <c r="B118" s="38">
        <v>3.5506999999999997E-4</v>
      </c>
      <c r="C118" s="38">
        <v>3.8771999999999998E-4</v>
      </c>
      <c r="D118" s="38">
        <v>2.4911999999999997E-4</v>
      </c>
      <c r="E118" s="38">
        <v>-3.6354999999999997E-4</v>
      </c>
      <c r="F118" s="38">
        <v>-8.4436000000000005E-4</v>
      </c>
      <c r="G118" s="38">
        <v>-2.1641400000000002E-3</v>
      </c>
      <c r="H118" s="39">
        <v>-3.9632599999999997E-3</v>
      </c>
      <c r="S118" s="38">
        <f t="shared" si="15"/>
        <v>-4.159E-5</v>
      </c>
      <c r="T118" s="38">
        <f t="shared" si="8"/>
        <v>3.5506999999999997E-4</v>
      </c>
      <c r="U118" s="38">
        <f t="shared" si="9"/>
        <v>3.8771999999999998E-4</v>
      </c>
      <c r="V118" s="38">
        <f t="shared" si="10"/>
        <v>2.4911999999999997E-4</v>
      </c>
      <c r="W118" s="38">
        <f t="shared" si="11"/>
        <v>-3.6354999999999997E-4</v>
      </c>
      <c r="X118" s="38">
        <f t="shared" si="12"/>
        <v>-8.4436000000000005E-4</v>
      </c>
      <c r="Y118" s="38">
        <f t="shared" si="13"/>
        <v>-2.1641400000000002E-3</v>
      </c>
      <c r="Z118" s="38">
        <f t="shared" si="14"/>
        <v>-3.9632599999999997E-3</v>
      </c>
    </row>
    <row r="119" spans="1:26" x14ac:dyDescent="0.25">
      <c r="A119" s="38">
        <v>1.36247E-3</v>
      </c>
      <c r="B119" s="38">
        <v>1.10165E-3</v>
      </c>
      <c r="C119" s="38">
        <v>6.7345999999999997E-4</v>
      </c>
      <c r="D119" s="38">
        <v>3.7141000000000002E-4</v>
      </c>
      <c r="E119" s="38">
        <v>-4.4732000000000002E-4</v>
      </c>
      <c r="F119" s="38">
        <v>-9.7586999999999999E-4</v>
      </c>
      <c r="G119" s="38">
        <v>-2.2928499999999999E-3</v>
      </c>
      <c r="H119" s="39">
        <v>-3.9736800000000003E-3</v>
      </c>
      <c r="S119" s="38">
        <f t="shared" si="15"/>
        <v>1.36247E-3</v>
      </c>
      <c r="T119" s="38">
        <f t="shared" si="8"/>
        <v>1.10165E-3</v>
      </c>
      <c r="U119" s="38">
        <f t="shared" si="9"/>
        <v>6.7345999999999997E-4</v>
      </c>
      <c r="V119" s="38">
        <f t="shared" si="10"/>
        <v>3.7141000000000002E-4</v>
      </c>
      <c r="W119" s="38">
        <f t="shared" si="11"/>
        <v>-4.4732000000000002E-4</v>
      </c>
      <c r="X119" s="38">
        <f t="shared" si="12"/>
        <v>-9.7586999999999999E-4</v>
      </c>
      <c r="Y119" s="38">
        <f t="shared" si="13"/>
        <v>-2.2928499999999999E-3</v>
      </c>
      <c r="Z119" s="38">
        <f t="shared" si="14"/>
        <v>-3.9736800000000003E-3</v>
      </c>
    </row>
    <row r="120" spans="1:26" x14ac:dyDescent="0.25">
      <c r="A120" s="38">
        <v>-1.208094E-2</v>
      </c>
      <c r="B120" s="38">
        <v>-7.5002699999999999E-3</v>
      </c>
      <c r="C120" s="38">
        <v>-3.44883E-3</v>
      </c>
      <c r="D120" s="38">
        <v>-1.64547E-3</v>
      </c>
      <c r="E120" s="38">
        <v>1.4820600000000001E-3</v>
      </c>
      <c r="F120" s="38">
        <v>2.7965199999999998E-3</v>
      </c>
      <c r="G120" s="38">
        <v>4.9119100000000002E-3</v>
      </c>
      <c r="H120" s="39">
        <v>6.3353100000000002E-3</v>
      </c>
      <c r="S120" s="38">
        <f t="shared" si="15"/>
        <v>-1.208094E-2</v>
      </c>
      <c r="T120" s="38">
        <f t="shared" si="8"/>
        <v>-7.5002699999999999E-3</v>
      </c>
      <c r="U120" s="38">
        <f t="shared" si="9"/>
        <v>-3.44883E-3</v>
      </c>
      <c r="V120" s="38">
        <f t="shared" si="10"/>
        <v>-1.64547E-3</v>
      </c>
      <c r="W120" s="38">
        <f t="shared" si="11"/>
        <v>1.4820600000000001E-3</v>
      </c>
      <c r="X120" s="38">
        <f t="shared" si="12"/>
        <v>2.7965199999999998E-3</v>
      </c>
      <c r="Y120" s="38">
        <f t="shared" si="13"/>
        <v>4.9119100000000002E-3</v>
      </c>
      <c r="Z120" s="38">
        <f t="shared" si="14"/>
        <v>6.3353100000000002E-3</v>
      </c>
    </row>
    <row r="121" spans="1:26" x14ac:dyDescent="0.25">
      <c r="A121" s="38">
        <v>7.6757500000000003E-3</v>
      </c>
      <c r="B121" s="38">
        <v>4.5473800000000002E-3</v>
      </c>
      <c r="C121" s="38">
        <v>2.05084E-3</v>
      </c>
      <c r="D121" s="38">
        <v>9.8032999999999996E-4</v>
      </c>
      <c r="E121" s="38">
        <v>-9.0943000000000003E-4</v>
      </c>
      <c r="F121" s="38">
        <v>-1.76564E-3</v>
      </c>
      <c r="G121" s="38">
        <v>-3.3816800000000002E-3</v>
      </c>
      <c r="H121" s="39">
        <v>-4.9602300000000004E-3</v>
      </c>
      <c r="S121" s="38">
        <f t="shared" si="15"/>
        <v>7.6757500000000003E-3</v>
      </c>
      <c r="T121" s="38">
        <f t="shared" si="8"/>
        <v>4.5473800000000002E-3</v>
      </c>
      <c r="U121" s="38">
        <f t="shared" si="9"/>
        <v>2.05084E-3</v>
      </c>
      <c r="V121" s="38">
        <f t="shared" si="10"/>
        <v>9.8032999999999996E-4</v>
      </c>
      <c r="W121" s="38">
        <f t="shared" si="11"/>
        <v>-9.0943000000000003E-4</v>
      </c>
      <c r="X121" s="38">
        <f t="shared" si="12"/>
        <v>-1.76564E-3</v>
      </c>
      <c r="Y121" s="38">
        <f t="shared" si="13"/>
        <v>-3.3816800000000002E-3</v>
      </c>
      <c r="Z121" s="38">
        <f t="shared" si="14"/>
        <v>-4.9602300000000004E-3</v>
      </c>
    </row>
    <row r="122" spans="1:26" x14ac:dyDescent="0.25">
      <c r="A122" s="38">
        <v>1.17863E-2</v>
      </c>
      <c r="B122" s="38">
        <v>7.0411700000000002E-3</v>
      </c>
      <c r="C122" s="38">
        <v>3.19587E-3</v>
      </c>
      <c r="D122" s="38">
        <v>1.5310899999999999E-3</v>
      </c>
      <c r="E122" s="38">
        <v>-1.4234499999999999E-3</v>
      </c>
      <c r="F122" s="38">
        <v>-2.7632799999999999E-3</v>
      </c>
      <c r="G122" s="38">
        <v>-5.2781700000000004E-3</v>
      </c>
      <c r="H122" s="39">
        <v>-7.6977499999999997E-3</v>
      </c>
      <c r="S122" s="38">
        <f t="shared" si="15"/>
        <v>1.17863E-2</v>
      </c>
      <c r="T122" s="38">
        <f t="shared" si="8"/>
        <v>7.0411700000000002E-3</v>
      </c>
      <c r="U122" s="38">
        <f t="shared" si="9"/>
        <v>3.19587E-3</v>
      </c>
      <c r="V122" s="38">
        <f t="shared" si="10"/>
        <v>1.5310899999999999E-3</v>
      </c>
      <c r="W122" s="38">
        <f t="shared" si="11"/>
        <v>-1.4234499999999999E-3</v>
      </c>
      <c r="X122" s="38">
        <f t="shared" si="12"/>
        <v>-2.7632799999999999E-3</v>
      </c>
      <c r="Y122" s="38">
        <f t="shared" si="13"/>
        <v>-5.2781700000000004E-3</v>
      </c>
      <c r="Z122" s="38">
        <f t="shared" si="14"/>
        <v>-7.6977499999999997E-3</v>
      </c>
    </row>
    <row r="123" spans="1:26" x14ac:dyDescent="0.25">
      <c r="A123" s="38">
        <v>-1.21357E-3</v>
      </c>
      <c r="B123" s="38">
        <v>-1.0931300000000001E-3</v>
      </c>
      <c r="C123" s="38">
        <v>-6.2558999999999998E-4</v>
      </c>
      <c r="D123" s="38">
        <v>-3.2187999999999997E-4</v>
      </c>
      <c r="E123" s="38">
        <v>3.2099E-4</v>
      </c>
      <c r="F123" s="38">
        <v>6.2372000000000003E-4</v>
      </c>
      <c r="G123" s="38">
        <v>1.1134999999999999E-3</v>
      </c>
      <c r="H123" s="39">
        <v>1.36338E-3</v>
      </c>
      <c r="S123" s="38">
        <f t="shared" si="15"/>
        <v>-1.21357E-3</v>
      </c>
      <c r="T123" s="38">
        <f t="shared" si="8"/>
        <v>-1.0931300000000001E-3</v>
      </c>
      <c r="U123" s="38">
        <f t="shared" si="9"/>
        <v>-6.2558999999999998E-4</v>
      </c>
      <c r="V123" s="38">
        <f t="shared" si="10"/>
        <v>-3.2187999999999997E-4</v>
      </c>
      <c r="W123" s="38">
        <f t="shared" si="11"/>
        <v>3.2099E-4</v>
      </c>
      <c r="X123" s="38">
        <f t="shared" si="12"/>
        <v>6.2372000000000003E-4</v>
      </c>
      <c r="Y123" s="38">
        <f t="shared" si="13"/>
        <v>1.1134999999999999E-3</v>
      </c>
      <c r="Z123" s="38">
        <f t="shared" si="14"/>
        <v>1.36338E-3</v>
      </c>
    </row>
    <row r="124" spans="1:26" x14ac:dyDescent="0.25">
      <c r="A124" s="38">
        <v>-2.9849400000000002E-3</v>
      </c>
      <c r="B124" s="38">
        <v>-2.11597E-3</v>
      </c>
      <c r="C124" s="38">
        <v>-1.0646500000000001E-3</v>
      </c>
      <c r="D124" s="38">
        <v>-5.2455000000000004E-4</v>
      </c>
      <c r="E124" s="38">
        <v>4.9233999999999997E-4</v>
      </c>
      <c r="F124" s="38">
        <v>9.3744E-4</v>
      </c>
      <c r="G124" s="38">
        <v>1.63393E-3</v>
      </c>
      <c r="H124" s="39">
        <v>2.0005800000000001E-3</v>
      </c>
      <c r="S124" s="38">
        <f t="shared" si="15"/>
        <v>-2.9849400000000002E-3</v>
      </c>
      <c r="T124" s="38">
        <f t="shared" si="8"/>
        <v>-2.11597E-3</v>
      </c>
      <c r="U124" s="38">
        <f t="shared" si="9"/>
        <v>-1.0646500000000001E-3</v>
      </c>
      <c r="V124" s="38">
        <f t="shared" si="10"/>
        <v>-5.2455000000000004E-4</v>
      </c>
      <c r="W124" s="38">
        <f t="shared" si="11"/>
        <v>4.9233999999999997E-4</v>
      </c>
      <c r="X124" s="38">
        <f t="shared" si="12"/>
        <v>9.3744E-4</v>
      </c>
      <c r="Y124" s="38">
        <f t="shared" si="13"/>
        <v>1.63393E-3</v>
      </c>
      <c r="Z124" s="38">
        <f t="shared" si="14"/>
        <v>2.0005800000000001E-3</v>
      </c>
    </row>
    <row r="125" spans="1:26" x14ac:dyDescent="0.25">
      <c r="A125" s="38">
        <v>-1.88868E-3</v>
      </c>
      <c r="B125" s="38">
        <v>-1.4145399999999999E-3</v>
      </c>
      <c r="C125" s="38">
        <v>-7.2886999999999995E-4</v>
      </c>
      <c r="D125" s="38">
        <v>-3.6043000000000002E-4</v>
      </c>
      <c r="E125" s="38">
        <v>3.3569999999999997E-4</v>
      </c>
      <c r="F125" s="38">
        <v>6.3172E-4</v>
      </c>
      <c r="G125" s="38">
        <v>1.05247E-3</v>
      </c>
      <c r="H125" s="39">
        <v>1.1728800000000001E-3</v>
      </c>
      <c r="S125" s="38">
        <f t="shared" si="15"/>
        <v>-1.88868E-3</v>
      </c>
      <c r="T125" s="38">
        <f t="shared" si="8"/>
        <v>-1.4145399999999999E-3</v>
      </c>
      <c r="U125" s="38">
        <f t="shared" si="9"/>
        <v>-7.2886999999999995E-4</v>
      </c>
      <c r="V125" s="38">
        <f t="shared" si="10"/>
        <v>-3.6043000000000002E-4</v>
      </c>
      <c r="W125" s="38">
        <f t="shared" si="11"/>
        <v>3.3569999999999997E-4</v>
      </c>
      <c r="X125" s="38">
        <f t="shared" si="12"/>
        <v>6.3172E-4</v>
      </c>
      <c r="Y125" s="38">
        <f t="shared" si="13"/>
        <v>1.05247E-3</v>
      </c>
      <c r="Z125" s="38">
        <f t="shared" si="14"/>
        <v>1.1728800000000001E-3</v>
      </c>
    </row>
    <row r="126" spans="1:26" x14ac:dyDescent="0.25">
      <c r="A126" s="38">
        <v>9.6678000000000007E-3</v>
      </c>
      <c r="B126" s="38">
        <v>5.8561300000000002E-3</v>
      </c>
      <c r="C126" s="38">
        <v>2.7013599999999999E-3</v>
      </c>
      <c r="D126" s="38">
        <v>1.30558E-3</v>
      </c>
      <c r="E126" s="38">
        <v>-1.2362199999999999E-3</v>
      </c>
      <c r="F126" s="38">
        <v>-2.4222200000000001E-3</v>
      </c>
      <c r="G126" s="38">
        <v>-4.7115500000000001E-3</v>
      </c>
      <c r="H126" s="39">
        <v>-6.9880000000000003E-3</v>
      </c>
      <c r="S126" s="38">
        <f t="shared" si="15"/>
        <v>9.6678000000000007E-3</v>
      </c>
      <c r="T126" s="38">
        <f t="shared" si="8"/>
        <v>5.8561300000000002E-3</v>
      </c>
      <c r="U126" s="38">
        <f t="shared" si="9"/>
        <v>2.7013599999999999E-3</v>
      </c>
      <c r="V126" s="38">
        <f t="shared" si="10"/>
        <v>1.30558E-3</v>
      </c>
      <c r="W126" s="38">
        <f t="shared" si="11"/>
        <v>-1.2362199999999999E-3</v>
      </c>
      <c r="X126" s="38">
        <f t="shared" si="12"/>
        <v>-2.4222200000000001E-3</v>
      </c>
      <c r="Y126" s="38">
        <f t="shared" si="13"/>
        <v>-4.7115500000000001E-3</v>
      </c>
      <c r="Z126" s="38">
        <f t="shared" si="14"/>
        <v>-6.9880000000000003E-3</v>
      </c>
    </row>
    <row r="127" spans="1:26" x14ac:dyDescent="0.25">
      <c r="A127" s="38">
        <v>5.3923900000000004E-3</v>
      </c>
      <c r="B127" s="38">
        <v>3.2395000000000002E-3</v>
      </c>
      <c r="C127" s="38">
        <v>1.4912E-3</v>
      </c>
      <c r="D127" s="38">
        <v>7.2179000000000004E-4</v>
      </c>
      <c r="E127" s="38">
        <v>-6.8911999999999999E-4</v>
      </c>
      <c r="F127" s="38">
        <v>-1.35918E-3</v>
      </c>
      <c r="G127" s="38">
        <v>-2.6902499999999999E-3</v>
      </c>
      <c r="H127" s="39">
        <v>-4.0773500000000004E-3</v>
      </c>
      <c r="S127" s="38">
        <f t="shared" si="15"/>
        <v>5.3923900000000004E-3</v>
      </c>
      <c r="T127" s="38">
        <f t="shared" si="8"/>
        <v>3.2395000000000002E-3</v>
      </c>
      <c r="U127" s="38">
        <f t="shared" si="9"/>
        <v>1.4912E-3</v>
      </c>
      <c r="V127" s="38">
        <f t="shared" si="10"/>
        <v>7.2179000000000004E-4</v>
      </c>
      <c r="W127" s="38">
        <f t="shared" si="11"/>
        <v>-6.8911999999999999E-4</v>
      </c>
      <c r="X127" s="38">
        <f t="shared" si="12"/>
        <v>-1.35918E-3</v>
      </c>
      <c r="Y127" s="38">
        <f t="shared" si="13"/>
        <v>-2.6902499999999999E-3</v>
      </c>
      <c r="Z127" s="38">
        <f t="shared" si="14"/>
        <v>-4.0773500000000004E-3</v>
      </c>
    </row>
    <row r="128" spans="1:26" x14ac:dyDescent="0.25">
      <c r="A128" s="38">
        <v>4.9921200000000001E-3</v>
      </c>
      <c r="B128" s="38">
        <v>3.05813E-3</v>
      </c>
      <c r="C128" s="38">
        <v>1.4374699999999999E-3</v>
      </c>
      <c r="D128" s="38">
        <v>7.0310999999999995E-4</v>
      </c>
      <c r="E128" s="38">
        <v>-6.8482999999999999E-4</v>
      </c>
      <c r="F128" s="38">
        <v>-1.36308E-3</v>
      </c>
      <c r="G128" s="38">
        <v>-2.74077E-3</v>
      </c>
      <c r="H128" s="39">
        <v>-4.2039199999999999E-3</v>
      </c>
      <c r="S128" s="38">
        <f t="shared" si="15"/>
        <v>4.9921200000000001E-3</v>
      </c>
      <c r="T128" s="38">
        <f t="shared" si="8"/>
        <v>3.05813E-3</v>
      </c>
      <c r="U128" s="38">
        <f t="shared" si="9"/>
        <v>1.4374699999999999E-3</v>
      </c>
      <c r="V128" s="38">
        <f t="shared" si="10"/>
        <v>7.0310999999999995E-4</v>
      </c>
      <c r="W128" s="38">
        <f t="shared" si="11"/>
        <v>-6.8482999999999999E-4</v>
      </c>
      <c r="X128" s="38">
        <f t="shared" si="12"/>
        <v>-1.36308E-3</v>
      </c>
      <c r="Y128" s="38">
        <f t="shared" si="13"/>
        <v>-2.74077E-3</v>
      </c>
      <c r="Z128" s="38">
        <f t="shared" si="14"/>
        <v>-4.2039199999999999E-3</v>
      </c>
    </row>
    <row r="129" spans="1:26" x14ac:dyDescent="0.25">
      <c r="A129" s="38">
        <v>3.44414E-3</v>
      </c>
      <c r="B129" s="38">
        <v>2.18381E-3</v>
      </c>
      <c r="C129" s="38">
        <v>1.07142E-3</v>
      </c>
      <c r="D129" s="38">
        <v>5.3647000000000005E-4</v>
      </c>
      <c r="E129" s="38">
        <v>-5.4829E-4</v>
      </c>
      <c r="F129" s="38">
        <v>-1.1175600000000001E-3</v>
      </c>
      <c r="G129" s="38">
        <v>-2.3502900000000001E-3</v>
      </c>
      <c r="H129" s="39">
        <v>-3.7510199999999999E-3</v>
      </c>
      <c r="S129" s="38">
        <f t="shared" si="15"/>
        <v>3.44414E-3</v>
      </c>
      <c r="T129" s="38">
        <f t="shared" si="8"/>
        <v>2.18381E-3</v>
      </c>
      <c r="U129" s="38">
        <f t="shared" si="9"/>
        <v>1.07142E-3</v>
      </c>
      <c r="V129" s="38">
        <f t="shared" si="10"/>
        <v>5.3647000000000005E-4</v>
      </c>
      <c r="W129" s="38">
        <f t="shared" si="11"/>
        <v>-5.4829E-4</v>
      </c>
      <c r="X129" s="38">
        <f t="shared" si="12"/>
        <v>-1.1175600000000001E-3</v>
      </c>
      <c r="Y129" s="38">
        <f t="shared" si="13"/>
        <v>-2.3502900000000001E-3</v>
      </c>
      <c r="Z129" s="38">
        <f t="shared" si="14"/>
        <v>-3.7510199999999999E-3</v>
      </c>
    </row>
    <row r="130" spans="1:26" x14ac:dyDescent="0.25">
      <c r="A130" s="38">
        <v>1.3089899999999999E-3</v>
      </c>
      <c r="B130" s="38">
        <v>1.08292E-3</v>
      </c>
      <c r="C130" s="38">
        <v>6.6151000000000003E-4</v>
      </c>
      <c r="D130" s="38">
        <v>3.6301999999999998E-4</v>
      </c>
      <c r="E130" s="38">
        <v>-4.3109000000000002E-4</v>
      </c>
      <c r="F130" s="38">
        <v>-9.3300999999999996E-4</v>
      </c>
      <c r="G130" s="38">
        <v>-2.1572399999999999E-3</v>
      </c>
      <c r="H130" s="39">
        <v>-3.6823400000000001E-3</v>
      </c>
      <c r="S130" s="38">
        <f t="shared" si="15"/>
        <v>1.3089899999999999E-3</v>
      </c>
      <c r="T130" s="38">
        <f t="shared" si="8"/>
        <v>1.08292E-3</v>
      </c>
      <c r="U130" s="38">
        <f t="shared" si="9"/>
        <v>6.6151000000000003E-4</v>
      </c>
      <c r="V130" s="38">
        <f t="shared" si="10"/>
        <v>3.6301999999999998E-4</v>
      </c>
      <c r="W130" s="38">
        <f t="shared" si="11"/>
        <v>-4.3109000000000002E-4</v>
      </c>
      <c r="X130" s="38">
        <f t="shared" si="12"/>
        <v>-9.3300999999999996E-4</v>
      </c>
      <c r="Y130" s="38">
        <f t="shared" si="13"/>
        <v>-2.1572399999999999E-3</v>
      </c>
      <c r="Z130" s="38">
        <f t="shared" si="14"/>
        <v>-3.6823400000000001E-3</v>
      </c>
    </row>
    <row r="131" spans="1:26" x14ac:dyDescent="0.25">
      <c r="A131" s="38">
        <v>2.6813000000000002E-3</v>
      </c>
      <c r="B131" s="38">
        <v>1.8608100000000001E-3</v>
      </c>
      <c r="C131" s="38">
        <v>9.8657999999999992E-4</v>
      </c>
      <c r="D131" s="38">
        <v>5.1044000000000003E-4</v>
      </c>
      <c r="E131" s="38">
        <v>-5.4991000000000003E-4</v>
      </c>
      <c r="F131" s="38">
        <v>-1.1437400000000001E-3</v>
      </c>
      <c r="G131" s="38">
        <v>-2.4772100000000001E-3</v>
      </c>
      <c r="H131" s="39">
        <v>-4.0222699999999997E-3</v>
      </c>
      <c r="S131" s="38">
        <f t="shared" si="15"/>
        <v>2.6813000000000002E-3</v>
      </c>
      <c r="T131" s="38">
        <f t="shared" si="8"/>
        <v>1.8608100000000001E-3</v>
      </c>
      <c r="U131" s="38">
        <f t="shared" si="9"/>
        <v>9.8657999999999992E-4</v>
      </c>
      <c r="V131" s="38">
        <f t="shared" si="10"/>
        <v>5.1044000000000003E-4</v>
      </c>
      <c r="W131" s="38">
        <f t="shared" si="11"/>
        <v>-5.4991000000000003E-4</v>
      </c>
      <c r="X131" s="38">
        <f t="shared" si="12"/>
        <v>-1.1437400000000001E-3</v>
      </c>
      <c r="Y131" s="38">
        <f t="shared" si="13"/>
        <v>-2.4772100000000001E-3</v>
      </c>
      <c r="Z131" s="38">
        <f t="shared" si="14"/>
        <v>-4.0222699999999997E-3</v>
      </c>
    </row>
    <row r="132" spans="1:26" x14ac:dyDescent="0.25">
      <c r="A132" s="38">
        <v>-6.0924600000000001E-3</v>
      </c>
      <c r="B132" s="38">
        <v>-3.7416400000000001E-3</v>
      </c>
      <c r="C132" s="38">
        <v>-1.69407E-3</v>
      </c>
      <c r="D132" s="38">
        <v>-8.0029000000000005E-4</v>
      </c>
      <c r="E132" s="38">
        <v>7.0275999999999997E-4</v>
      </c>
      <c r="F132" s="38">
        <v>1.3047099999999999E-3</v>
      </c>
      <c r="G132" s="38">
        <v>2.19689E-3</v>
      </c>
      <c r="H132" s="39">
        <v>2.6645200000000001E-3</v>
      </c>
      <c r="S132" s="38">
        <f t="shared" si="15"/>
        <v>-6.0924600000000001E-3</v>
      </c>
      <c r="T132" s="38">
        <f t="shared" ref="T132:T195" si="16">B132-K132</f>
        <v>-3.7416400000000001E-3</v>
      </c>
      <c r="U132" s="38">
        <f t="shared" ref="U132:U195" si="17">C132-L132</f>
        <v>-1.69407E-3</v>
      </c>
      <c r="V132" s="38">
        <f t="shared" ref="V132:V195" si="18">D132-M132</f>
        <v>-8.0029000000000005E-4</v>
      </c>
      <c r="W132" s="38">
        <f t="shared" ref="W132:W195" si="19">E132-N132</f>
        <v>7.0275999999999997E-4</v>
      </c>
      <c r="X132" s="38">
        <f t="shared" ref="X132:X195" si="20">F132-O132</f>
        <v>1.3047099999999999E-3</v>
      </c>
      <c r="Y132" s="38">
        <f t="shared" ref="Y132:Y195" si="21">G132-P132</f>
        <v>2.19689E-3</v>
      </c>
      <c r="Z132" s="38">
        <f t="shared" ref="Z132:Z195" si="22">H132-Q132</f>
        <v>2.6645200000000001E-3</v>
      </c>
    </row>
    <row r="133" spans="1:26" x14ac:dyDescent="0.25">
      <c r="A133" s="38">
        <v>8.6737299999999993E-3</v>
      </c>
      <c r="B133" s="38">
        <v>5.3074000000000003E-3</v>
      </c>
      <c r="C133" s="38">
        <v>2.4602500000000002E-3</v>
      </c>
      <c r="D133" s="38">
        <v>1.1893299999999999E-3</v>
      </c>
      <c r="E133" s="38">
        <v>-1.1214599999999999E-3</v>
      </c>
      <c r="F133" s="38">
        <v>-2.18775E-3</v>
      </c>
      <c r="G133" s="38">
        <v>-4.2004700000000004E-3</v>
      </c>
      <c r="H133" s="39">
        <v>-6.11963E-3</v>
      </c>
      <c r="S133" s="38">
        <f t="shared" ref="S133:S196" si="23">A133-J133</f>
        <v>8.6737299999999993E-3</v>
      </c>
      <c r="T133" s="38">
        <f t="shared" si="16"/>
        <v>5.3074000000000003E-3</v>
      </c>
      <c r="U133" s="38">
        <f t="shared" si="17"/>
        <v>2.4602500000000002E-3</v>
      </c>
      <c r="V133" s="38">
        <f t="shared" si="18"/>
        <v>1.1893299999999999E-3</v>
      </c>
      <c r="W133" s="38">
        <f t="shared" si="19"/>
        <v>-1.1214599999999999E-3</v>
      </c>
      <c r="X133" s="38">
        <f t="shared" si="20"/>
        <v>-2.18775E-3</v>
      </c>
      <c r="Y133" s="38">
        <f t="shared" si="21"/>
        <v>-4.2004700000000004E-3</v>
      </c>
      <c r="Z133" s="38">
        <f t="shared" si="22"/>
        <v>-6.11963E-3</v>
      </c>
    </row>
    <row r="134" spans="1:26" x14ac:dyDescent="0.25">
      <c r="A134" s="38">
        <v>1.2753860000000001E-2</v>
      </c>
      <c r="B134" s="38">
        <v>7.8279700000000001E-3</v>
      </c>
      <c r="C134" s="38">
        <v>3.6361499999999999E-3</v>
      </c>
      <c r="D134" s="38">
        <v>1.75884E-3</v>
      </c>
      <c r="E134" s="38">
        <v>-1.6590000000000001E-3</v>
      </c>
      <c r="F134" s="38">
        <v>-3.2353999999999998E-3</v>
      </c>
      <c r="G134" s="38">
        <v>-6.2024899999999997E-3</v>
      </c>
      <c r="H134" s="39">
        <v>-9.0125599999999993E-3</v>
      </c>
      <c r="S134" s="38">
        <f t="shared" si="23"/>
        <v>1.2753860000000001E-2</v>
      </c>
      <c r="T134" s="38">
        <f t="shared" si="16"/>
        <v>7.8279700000000001E-3</v>
      </c>
      <c r="U134" s="38">
        <f t="shared" si="17"/>
        <v>3.6361499999999999E-3</v>
      </c>
      <c r="V134" s="38">
        <f t="shared" si="18"/>
        <v>1.75884E-3</v>
      </c>
      <c r="W134" s="38">
        <f t="shared" si="19"/>
        <v>-1.6590000000000001E-3</v>
      </c>
      <c r="X134" s="38">
        <f t="shared" si="20"/>
        <v>-3.2353999999999998E-3</v>
      </c>
      <c r="Y134" s="38">
        <f t="shared" si="21"/>
        <v>-6.2024899999999997E-3</v>
      </c>
      <c r="Z134" s="38">
        <f t="shared" si="22"/>
        <v>-9.0125599999999993E-3</v>
      </c>
    </row>
    <row r="135" spans="1:26" x14ac:dyDescent="0.25">
      <c r="A135" s="38">
        <v>1.6628700000000001E-3</v>
      </c>
      <c r="B135" s="38">
        <v>8.5711000000000001E-4</v>
      </c>
      <c r="C135" s="38">
        <v>3.4678999999999998E-4</v>
      </c>
      <c r="D135" s="38">
        <v>1.604E-4</v>
      </c>
      <c r="E135" s="38">
        <v>-1.4779999999999999E-4</v>
      </c>
      <c r="F135" s="38">
        <v>-2.9517999999999998E-4</v>
      </c>
      <c r="G135" s="38">
        <v>-6.3183E-4</v>
      </c>
      <c r="H135" s="39">
        <v>-1.0855400000000001E-3</v>
      </c>
      <c r="S135" s="38">
        <f t="shared" si="23"/>
        <v>1.6628700000000001E-3</v>
      </c>
      <c r="T135" s="38">
        <f t="shared" si="16"/>
        <v>8.5711000000000001E-4</v>
      </c>
      <c r="U135" s="38">
        <f t="shared" si="17"/>
        <v>3.4678999999999998E-4</v>
      </c>
      <c r="V135" s="38">
        <f t="shared" si="18"/>
        <v>1.604E-4</v>
      </c>
      <c r="W135" s="38">
        <f t="shared" si="19"/>
        <v>-1.4779999999999999E-4</v>
      </c>
      <c r="X135" s="38">
        <f t="shared" si="20"/>
        <v>-2.9517999999999998E-4</v>
      </c>
      <c r="Y135" s="38">
        <f t="shared" si="21"/>
        <v>-6.3183E-4</v>
      </c>
      <c r="Z135" s="38">
        <f t="shared" si="22"/>
        <v>-1.0855400000000001E-3</v>
      </c>
    </row>
    <row r="136" spans="1:26" x14ac:dyDescent="0.25">
      <c r="A136" s="38">
        <v>1.5491999999999999E-4</v>
      </c>
      <c r="B136" s="38">
        <v>-3.2990000000000001E-5</v>
      </c>
      <c r="C136" s="38">
        <v>-4.5349999999999998E-5</v>
      </c>
      <c r="D136" s="38">
        <v>-2.3289999999999999E-5</v>
      </c>
      <c r="E136" s="38">
        <v>1.2840000000000001E-5</v>
      </c>
      <c r="F136" s="38">
        <v>4.5900000000000001E-6</v>
      </c>
      <c r="G136" s="38">
        <v>-1.1205E-4</v>
      </c>
      <c r="H136" s="39">
        <v>-4.1386999999999999E-4</v>
      </c>
      <c r="S136" s="38">
        <f t="shared" si="23"/>
        <v>1.5491999999999999E-4</v>
      </c>
      <c r="T136" s="38">
        <f t="shared" si="16"/>
        <v>-3.2990000000000001E-5</v>
      </c>
      <c r="U136" s="38">
        <f t="shared" si="17"/>
        <v>-4.5349999999999998E-5</v>
      </c>
      <c r="V136" s="38">
        <f t="shared" si="18"/>
        <v>-2.3289999999999999E-5</v>
      </c>
      <c r="W136" s="38">
        <f t="shared" si="19"/>
        <v>1.2840000000000001E-5</v>
      </c>
      <c r="X136" s="38">
        <f t="shared" si="20"/>
        <v>4.5900000000000001E-6</v>
      </c>
      <c r="Y136" s="38">
        <f t="shared" si="21"/>
        <v>-1.1205E-4</v>
      </c>
      <c r="Z136" s="38">
        <f t="shared" si="22"/>
        <v>-4.1386999999999999E-4</v>
      </c>
    </row>
    <row r="137" spans="1:26" x14ac:dyDescent="0.25">
      <c r="A137" s="38">
        <v>1.0069E-3</v>
      </c>
      <c r="B137" s="38">
        <v>5.1186999999999999E-4</v>
      </c>
      <c r="C137" s="38">
        <v>2.1552999999999999E-4</v>
      </c>
      <c r="D137" s="38">
        <v>1.0427E-4</v>
      </c>
      <c r="E137" s="38">
        <v>-1.0903E-4</v>
      </c>
      <c r="F137" s="38">
        <v>-2.3347E-4</v>
      </c>
      <c r="G137" s="38">
        <v>-5.6581000000000003E-4</v>
      </c>
      <c r="H137" s="39">
        <v>-1.0615799999999999E-3</v>
      </c>
      <c r="S137" s="38">
        <f t="shared" si="23"/>
        <v>1.0069E-3</v>
      </c>
      <c r="T137" s="38">
        <f t="shared" si="16"/>
        <v>5.1186999999999999E-4</v>
      </c>
      <c r="U137" s="38">
        <f t="shared" si="17"/>
        <v>2.1552999999999999E-4</v>
      </c>
      <c r="V137" s="38">
        <f t="shared" si="18"/>
        <v>1.0427E-4</v>
      </c>
      <c r="W137" s="38">
        <f t="shared" si="19"/>
        <v>-1.0903E-4</v>
      </c>
      <c r="X137" s="38">
        <f t="shared" si="20"/>
        <v>-2.3347E-4</v>
      </c>
      <c r="Y137" s="38">
        <f t="shared" si="21"/>
        <v>-5.6581000000000003E-4</v>
      </c>
      <c r="Z137" s="38">
        <f t="shared" si="22"/>
        <v>-1.0615799999999999E-3</v>
      </c>
    </row>
    <row r="138" spans="1:26" x14ac:dyDescent="0.25">
      <c r="A138" s="38">
        <v>1.0642860000000001E-2</v>
      </c>
      <c r="B138" s="38">
        <v>6.5938699999999999E-3</v>
      </c>
      <c r="C138" s="38">
        <v>3.09473E-3</v>
      </c>
      <c r="D138" s="38">
        <v>1.5051000000000001E-3</v>
      </c>
      <c r="E138" s="38">
        <v>-1.43559E-3</v>
      </c>
      <c r="F138" s="38">
        <v>-2.81548E-3</v>
      </c>
      <c r="G138" s="38">
        <v>-5.45759E-3</v>
      </c>
      <c r="H138" s="39">
        <v>-8.0144199999999995E-3</v>
      </c>
      <c r="S138" s="38">
        <f t="shared" si="23"/>
        <v>1.0642860000000001E-2</v>
      </c>
      <c r="T138" s="38">
        <f t="shared" si="16"/>
        <v>6.5938699999999999E-3</v>
      </c>
      <c r="U138" s="38">
        <f t="shared" si="17"/>
        <v>3.09473E-3</v>
      </c>
      <c r="V138" s="38">
        <f t="shared" si="18"/>
        <v>1.5051000000000001E-3</v>
      </c>
      <c r="W138" s="38">
        <f t="shared" si="19"/>
        <v>-1.43559E-3</v>
      </c>
      <c r="X138" s="38">
        <f t="shared" si="20"/>
        <v>-2.81548E-3</v>
      </c>
      <c r="Y138" s="38">
        <f t="shared" si="21"/>
        <v>-5.45759E-3</v>
      </c>
      <c r="Z138" s="38">
        <f t="shared" si="22"/>
        <v>-8.0144199999999995E-3</v>
      </c>
    </row>
    <row r="139" spans="1:26" x14ac:dyDescent="0.25">
      <c r="A139" s="38">
        <v>6.5003300000000003E-3</v>
      </c>
      <c r="B139" s="38">
        <v>4.0209199999999999E-3</v>
      </c>
      <c r="C139" s="38">
        <v>1.8893E-3</v>
      </c>
      <c r="D139" s="38">
        <v>9.2033999999999996E-4</v>
      </c>
      <c r="E139" s="38">
        <v>-8.8248000000000005E-4</v>
      </c>
      <c r="F139" s="38">
        <v>-1.7369900000000001E-3</v>
      </c>
      <c r="G139" s="38">
        <v>-3.3971399999999999E-3</v>
      </c>
      <c r="H139" s="39">
        <v>-5.04252E-3</v>
      </c>
      <c r="S139" s="38">
        <f t="shared" si="23"/>
        <v>6.5003300000000003E-3</v>
      </c>
      <c r="T139" s="38">
        <f t="shared" si="16"/>
        <v>4.0209199999999999E-3</v>
      </c>
      <c r="U139" s="38">
        <f t="shared" si="17"/>
        <v>1.8893E-3</v>
      </c>
      <c r="V139" s="38">
        <f t="shared" si="18"/>
        <v>9.2033999999999996E-4</v>
      </c>
      <c r="W139" s="38">
        <f t="shared" si="19"/>
        <v>-8.8248000000000005E-4</v>
      </c>
      <c r="X139" s="38">
        <f t="shared" si="20"/>
        <v>-1.7369900000000001E-3</v>
      </c>
      <c r="Y139" s="38">
        <f t="shared" si="21"/>
        <v>-3.3971399999999999E-3</v>
      </c>
      <c r="Z139" s="38">
        <f t="shared" si="22"/>
        <v>-5.04252E-3</v>
      </c>
    </row>
    <row r="140" spans="1:26" x14ac:dyDescent="0.25">
      <c r="A140" s="38">
        <v>6.136E-3</v>
      </c>
      <c r="B140" s="38">
        <v>3.8345800000000002E-3</v>
      </c>
      <c r="C140" s="38">
        <v>1.8206699999999999E-3</v>
      </c>
      <c r="D140" s="38">
        <v>8.9148999999999999E-4</v>
      </c>
      <c r="E140" s="38">
        <v>-8.6326000000000003E-4</v>
      </c>
      <c r="F140" s="38">
        <v>-1.70695E-3</v>
      </c>
      <c r="G140" s="38">
        <v>-3.3662100000000001E-3</v>
      </c>
      <c r="H140" s="39">
        <v>-5.0313800000000002E-3</v>
      </c>
      <c r="S140" s="38">
        <f t="shared" si="23"/>
        <v>6.136E-3</v>
      </c>
      <c r="T140" s="38">
        <f t="shared" si="16"/>
        <v>3.8345800000000002E-3</v>
      </c>
      <c r="U140" s="38">
        <f t="shared" si="17"/>
        <v>1.8206699999999999E-3</v>
      </c>
      <c r="V140" s="38">
        <f t="shared" si="18"/>
        <v>8.9148999999999999E-4</v>
      </c>
      <c r="W140" s="38">
        <f t="shared" si="19"/>
        <v>-8.6326000000000003E-4</v>
      </c>
      <c r="X140" s="38">
        <f t="shared" si="20"/>
        <v>-1.70695E-3</v>
      </c>
      <c r="Y140" s="38">
        <f t="shared" si="21"/>
        <v>-3.3662100000000001E-3</v>
      </c>
      <c r="Z140" s="38">
        <f t="shared" si="22"/>
        <v>-5.0313800000000002E-3</v>
      </c>
    </row>
    <row r="141" spans="1:26" x14ac:dyDescent="0.25">
      <c r="A141" s="38">
        <v>4.7486500000000001E-3</v>
      </c>
      <c r="B141" s="38">
        <v>3.02462E-3</v>
      </c>
      <c r="C141" s="38">
        <v>1.4678499999999999E-3</v>
      </c>
      <c r="D141" s="38">
        <v>7.2716000000000002E-4</v>
      </c>
      <c r="E141" s="38">
        <v>-7.2130999999999996E-4</v>
      </c>
      <c r="F141" s="38">
        <v>-1.4436799999999999E-3</v>
      </c>
      <c r="G141" s="38">
        <v>-2.9156299999999998E-3</v>
      </c>
      <c r="H141" s="39">
        <v>-4.4571400000000001E-3</v>
      </c>
      <c r="S141" s="38">
        <f t="shared" si="23"/>
        <v>4.7486500000000001E-3</v>
      </c>
      <c r="T141" s="38">
        <f t="shared" si="16"/>
        <v>3.02462E-3</v>
      </c>
      <c r="U141" s="38">
        <f t="shared" si="17"/>
        <v>1.4678499999999999E-3</v>
      </c>
      <c r="V141" s="38">
        <f t="shared" si="18"/>
        <v>7.2716000000000002E-4</v>
      </c>
      <c r="W141" s="38">
        <f t="shared" si="19"/>
        <v>-7.2130999999999996E-4</v>
      </c>
      <c r="X141" s="38">
        <f t="shared" si="20"/>
        <v>-1.4436799999999999E-3</v>
      </c>
      <c r="Y141" s="38">
        <f t="shared" si="21"/>
        <v>-2.9156299999999998E-3</v>
      </c>
      <c r="Z141" s="38">
        <f t="shared" si="22"/>
        <v>-4.4571400000000001E-3</v>
      </c>
    </row>
    <row r="142" spans="1:26" x14ac:dyDescent="0.25">
      <c r="A142" s="38">
        <v>2.3488599999999999E-3</v>
      </c>
      <c r="B142" s="38">
        <v>1.67749E-3</v>
      </c>
      <c r="C142" s="38">
        <v>9.0585000000000004E-4</v>
      </c>
      <c r="D142" s="38">
        <v>4.7144999999999999E-4</v>
      </c>
      <c r="E142" s="38">
        <v>-5.1135999999999998E-4</v>
      </c>
      <c r="F142" s="38">
        <v>-1.065E-3</v>
      </c>
      <c r="G142" s="38">
        <v>-2.3062099999999999E-3</v>
      </c>
      <c r="H142" s="39">
        <v>-3.7338499999999999E-3</v>
      </c>
      <c r="S142" s="38">
        <f t="shared" si="23"/>
        <v>2.3488599999999999E-3</v>
      </c>
      <c r="T142" s="38">
        <f t="shared" si="16"/>
        <v>1.67749E-3</v>
      </c>
      <c r="U142" s="38">
        <f t="shared" si="17"/>
        <v>9.0585000000000004E-4</v>
      </c>
      <c r="V142" s="38">
        <f t="shared" si="18"/>
        <v>4.7144999999999999E-4</v>
      </c>
      <c r="W142" s="38">
        <f t="shared" si="19"/>
        <v>-5.1135999999999998E-4</v>
      </c>
      <c r="X142" s="38">
        <f t="shared" si="20"/>
        <v>-1.065E-3</v>
      </c>
      <c r="Y142" s="38">
        <f t="shared" si="21"/>
        <v>-2.3062099999999999E-3</v>
      </c>
      <c r="Z142" s="38">
        <f t="shared" si="22"/>
        <v>-3.7338499999999999E-3</v>
      </c>
    </row>
    <row r="143" spans="1:26" x14ac:dyDescent="0.25">
      <c r="A143" s="38">
        <v>3.11531E-3</v>
      </c>
      <c r="B143" s="38">
        <v>2.10911E-3</v>
      </c>
      <c r="C143" s="38">
        <v>1.08493E-3</v>
      </c>
      <c r="D143" s="38">
        <v>5.5236E-4</v>
      </c>
      <c r="E143" s="38">
        <v>-5.7600999999999996E-4</v>
      </c>
      <c r="F143" s="38">
        <v>-1.17903E-3</v>
      </c>
      <c r="G143" s="38">
        <v>-2.4770700000000001E-3</v>
      </c>
      <c r="H143" s="39">
        <v>-3.9116400000000001E-3</v>
      </c>
      <c r="S143" s="38">
        <f t="shared" si="23"/>
        <v>3.11531E-3</v>
      </c>
      <c r="T143" s="38">
        <f t="shared" si="16"/>
        <v>2.10911E-3</v>
      </c>
      <c r="U143" s="38">
        <f t="shared" si="17"/>
        <v>1.08493E-3</v>
      </c>
      <c r="V143" s="38">
        <f t="shared" si="18"/>
        <v>5.5236E-4</v>
      </c>
      <c r="W143" s="38">
        <f t="shared" si="19"/>
        <v>-5.7600999999999996E-4</v>
      </c>
      <c r="X143" s="38">
        <f t="shared" si="20"/>
        <v>-1.17903E-3</v>
      </c>
      <c r="Y143" s="38">
        <f t="shared" si="21"/>
        <v>-2.4770700000000001E-3</v>
      </c>
      <c r="Z143" s="38">
        <f t="shared" si="22"/>
        <v>-3.9116400000000001E-3</v>
      </c>
    </row>
    <row r="144" spans="1:26" x14ac:dyDescent="0.25">
      <c r="A144" s="38">
        <v>-3.60612E-3</v>
      </c>
      <c r="B144" s="38">
        <v>-2.19082E-3</v>
      </c>
      <c r="C144" s="38">
        <v>-9.7732000000000006E-4</v>
      </c>
      <c r="D144" s="38">
        <v>-4.5737000000000002E-4</v>
      </c>
      <c r="E144" s="38">
        <v>3.9195000000000001E-4</v>
      </c>
      <c r="F144" s="38">
        <v>7.1617000000000002E-4</v>
      </c>
      <c r="G144" s="38">
        <v>1.15456E-3</v>
      </c>
      <c r="H144" s="39">
        <v>1.3057800000000001E-3</v>
      </c>
      <c r="S144" s="38">
        <f t="shared" si="23"/>
        <v>-3.60612E-3</v>
      </c>
      <c r="T144" s="38">
        <f t="shared" si="16"/>
        <v>-2.19082E-3</v>
      </c>
      <c r="U144" s="38">
        <f t="shared" si="17"/>
        <v>-9.7732000000000006E-4</v>
      </c>
      <c r="V144" s="38">
        <f t="shared" si="18"/>
        <v>-4.5737000000000002E-4</v>
      </c>
      <c r="W144" s="38">
        <f t="shared" si="19"/>
        <v>3.9195000000000001E-4</v>
      </c>
      <c r="X144" s="38">
        <f t="shared" si="20"/>
        <v>7.1617000000000002E-4</v>
      </c>
      <c r="Y144" s="38">
        <f t="shared" si="21"/>
        <v>1.15456E-3</v>
      </c>
      <c r="Z144" s="38">
        <f t="shared" si="22"/>
        <v>1.3057800000000001E-3</v>
      </c>
    </row>
    <row r="145" spans="1:26" x14ac:dyDescent="0.25">
      <c r="A145" s="38">
        <v>8.7862800000000005E-3</v>
      </c>
      <c r="B145" s="38">
        <v>5.4572400000000004E-3</v>
      </c>
      <c r="C145" s="38">
        <v>2.5604500000000001E-3</v>
      </c>
      <c r="D145" s="38">
        <v>1.2436700000000001E-3</v>
      </c>
      <c r="E145" s="38">
        <v>-1.1806E-3</v>
      </c>
      <c r="F145" s="38">
        <v>-2.3074100000000002E-3</v>
      </c>
      <c r="G145" s="38">
        <v>-4.4333300000000001E-3</v>
      </c>
      <c r="H145" s="39">
        <v>-6.4383399999999999E-3</v>
      </c>
      <c r="S145" s="38">
        <f t="shared" si="23"/>
        <v>8.7862800000000005E-3</v>
      </c>
      <c r="T145" s="38">
        <f t="shared" si="16"/>
        <v>5.4572400000000004E-3</v>
      </c>
      <c r="U145" s="38">
        <f t="shared" si="17"/>
        <v>2.5604500000000001E-3</v>
      </c>
      <c r="V145" s="38">
        <f t="shared" si="18"/>
        <v>1.2436700000000001E-3</v>
      </c>
      <c r="W145" s="38">
        <f t="shared" si="19"/>
        <v>-1.1806E-3</v>
      </c>
      <c r="X145" s="38">
        <f t="shared" si="20"/>
        <v>-2.3074100000000002E-3</v>
      </c>
      <c r="Y145" s="38">
        <f t="shared" si="21"/>
        <v>-4.4333300000000001E-3</v>
      </c>
      <c r="Z145" s="38">
        <f t="shared" si="22"/>
        <v>-6.4383399999999999E-3</v>
      </c>
    </row>
    <row r="146" spans="1:26" x14ac:dyDescent="0.25">
      <c r="A146" s="38">
        <v>1.263795E-2</v>
      </c>
      <c r="B146" s="38">
        <v>7.8616499999999995E-3</v>
      </c>
      <c r="C146" s="38">
        <v>3.6921599999999999E-3</v>
      </c>
      <c r="D146" s="38">
        <v>1.7938400000000001E-3</v>
      </c>
      <c r="E146" s="38">
        <v>-1.7029899999999999E-3</v>
      </c>
      <c r="F146" s="38">
        <v>-3.32774E-3</v>
      </c>
      <c r="G146" s="38">
        <v>-6.3882699999999997E-3</v>
      </c>
      <c r="H146" s="39">
        <v>-9.2642000000000002E-3</v>
      </c>
      <c r="S146" s="38">
        <f t="shared" si="23"/>
        <v>1.263795E-2</v>
      </c>
      <c r="T146" s="38">
        <f t="shared" si="16"/>
        <v>7.8616499999999995E-3</v>
      </c>
      <c r="U146" s="38">
        <f t="shared" si="17"/>
        <v>3.6921599999999999E-3</v>
      </c>
      <c r="V146" s="38">
        <f t="shared" si="18"/>
        <v>1.7938400000000001E-3</v>
      </c>
      <c r="W146" s="38">
        <f t="shared" si="19"/>
        <v>-1.7029899999999999E-3</v>
      </c>
      <c r="X146" s="38">
        <f t="shared" si="20"/>
        <v>-3.32774E-3</v>
      </c>
      <c r="Y146" s="38">
        <f t="shared" si="21"/>
        <v>-6.3882699999999997E-3</v>
      </c>
      <c r="Z146" s="38">
        <f t="shared" si="22"/>
        <v>-9.2642000000000002E-3</v>
      </c>
    </row>
    <row r="147" spans="1:26" x14ac:dyDescent="0.25">
      <c r="A147" s="38">
        <v>3.25479E-3</v>
      </c>
      <c r="B147" s="38">
        <v>1.9433499999999999E-3</v>
      </c>
      <c r="C147" s="38">
        <v>8.8968999999999995E-4</v>
      </c>
      <c r="D147" s="38">
        <v>4.2966E-4</v>
      </c>
      <c r="E147" s="38">
        <v>-4.0886999999999998E-4</v>
      </c>
      <c r="F147" s="38">
        <v>-8.0572E-4</v>
      </c>
      <c r="G147" s="38">
        <v>-1.59464E-3</v>
      </c>
      <c r="H147" s="39">
        <v>-2.42202E-3</v>
      </c>
      <c r="S147" s="38">
        <f t="shared" si="23"/>
        <v>3.25479E-3</v>
      </c>
      <c r="T147" s="38">
        <f t="shared" si="16"/>
        <v>1.9433499999999999E-3</v>
      </c>
      <c r="U147" s="38">
        <f t="shared" si="17"/>
        <v>8.8968999999999995E-4</v>
      </c>
      <c r="V147" s="38">
        <f t="shared" si="18"/>
        <v>4.2966E-4</v>
      </c>
      <c r="W147" s="38">
        <f t="shared" si="19"/>
        <v>-4.0886999999999998E-4</v>
      </c>
      <c r="X147" s="38">
        <f t="shared" si="20"/>
        <v>-8.0572E-4</v>
      </c>
      <c r="Y147" s="38">
        <f t="shared" si="21"/>
        <v>-1.59464E-3</v>
      </c>
      <c r="Z147" s="38">
        <f t="shared" si="22"/>
        <v>-2.42202E-3</v>
      </c>
    </row>
    <row r="148" spans="1:26" x14ac:dyDescent="0.25">
      <c r="A148" s="38">
        <v>1.9480299999999999E-3</v>
      </c>
      <c r="B148" s="38">
        <v>1.15686E-3</v>
      </c>
      <c r="C148" s="38">
        <v>5.3556000000000003E-4</v>
      </c>
      <c r="D148" s="38">
        <v>2.6177999999999998E-4</v>
      </c>
      <c r="E148" s="38">
        <v>-2.5824000000000002E-4</v>
      </c>
      <c r="F148" s="38">
        <v>-5.2063999999999995E-4</v>
      </c>
      <c r="G148" s="38">
        <v>-1.0849E-3</v>
      </c>
      <c r="H148" s="39">
        <v>-1.7401700000000001E-3</v>
      </c>
      <c r="S148" s="38">
        <f t="shared" si="23"/>
        <v>1.9480299999999999E-3</v>
      </c>
      <c r="T148" s="38">
        <f t="shared" si="16"/>
        <v>1.15686E-3</v>
      </c>
      <c r="U148" s="38">
        <f t="shared" si="17"/>
        <v>5.3556000000000003E-4</v>
      </c>
      <c r="V148" s="38">
        <f t="shared" si="18"/>
        <v>2.6177999999999998E-4</v>
      </c>
      <c r="W148" s="38">
        <f t="shared" si="19"/>
        <v>-2.5824000000000002E-4</v>
      </c>
      <c r="X148" s="38">
        <f t="shared" si="20"/>
        <v>-5.2063999999999995E-4</v>
      </c>
      <c r="Y148" s="38">
        <f t="shared" si="21"/>
        <v>-1.0849E-3</v>
      </c>
      <c r="Z148" s="38">
        <f t="shared" si="22"/>
        <v>-1.7401700000000001E-3</v>
      </c>
    </row>
    <row r="149" spans="1:26" x14ac:dyDescent="0.25">
      <c r="A149" s="38">
        <v>2.6303300000000002E-3</v>
      </c>
      <c r="B149" s="38">
        <v>1.59381E-3</v>
      </c>
      <c r="C149" s="38">
        <v>7.4514999999999998E-4</v>
      </c>
      <c r="D149" s="38">
        <v>3.6437999999999998E-4</v>
      </c>
      <c r="E149" s="38">
        <v>-3.5648E-4</v>
      </c>
      <c r="F149" s="38">
        <v>-7.1281000000000003E-4</v>
      </c>
      <c r="G149" s="38">
        <v>-1.45229E-3</v>
      </c>
      <c r="H149" s="39">
        <v>-2.2663399999999999E-3</v>
      </c>
      <c r="S149" s="38">
        <f t="shared" si="23"/>
        <v>2.6303300000000002E-3</v>
      </c>
      <c r="T149" s="38">
        <f t="shared" si="16"/>
        <v>1.59381E-3</v>
      </c>
      <c r="U149" s="38">
        <f t="shared" si="17"/>
        <v>7.4514999999999998E-4</v>
      </c>
      <c r="V149" s="38">
        <f t="shared" si="18"/>
        <v>3.6437999999999998E-4</v>
      </c>
      <c r="W149" s="38">
        <f t="shared" si="19"/>
        <v>-3.5648E-4</v>
      </c>
      <c r="X149" s="38">
        <f t="shared" si="20"/>
        <v>-7.1281000000000003E-4</v>
      </c>
      <c r="Y149" s="38">
        <f t="shared" si="21"/>
        <v>-1.45229E-3</v>
      </c>
      <c r="Z149" s="38">
        <f t="shared" si="22"/>
        <v>-2.2663399999999999E-3</v>
      </c>
    </row>
    <row r="150" spans="1:26" x14ac:dyDescent="0.25">
      <c r="A150" s="38">
        <v>1.063535E-2</v>
      </c>
      <c r="B150" s="38">
        <v>6.6604300000000002E-3</v>
      </c>
      <c r="C150" s="38">
        <v>3.1507000000000002E-3</v>
      </c>
      <c r="D150" s="38">
        <v>1.5365299999999999E-3</v>
      </c>
      <c r="E150" s="38">
        <v>-1.46992E-3</v>
      </c>
      <c r="F150" s="38">
        <v>-2.88346E-3</v>
      </c>
      <c r="G150" s="38">
        <v>-5.5781299999999997E-3</v>
      </c>
      <c r="H150" s="39">
        <v>-8.1500900000000005E-3</v>
      </c>
      <c r="S150" s="38">
        <f t="shared" si="23"/>
        <v>1.063535E-2</v>
      </c>
      <c r="T150" s="38">
        <f t="shared" si="16"/>
        <v>6.6604300000000002E-3</v>
      </c>
      <c r="U150" s="38">
        <f t="shared" si="17"/>
        <v>3.1507000000000002E-3</v>
      </c>
      <c r="V150" s="38">
        <f t="shared" si="18"/>
        <v>1.5365299999999999E-3</v>
      </c>
      <c r="W150" s="38">
        <f t="shared" si="19"/>
        <v>-1.46992E-3</v>
      </c>
      <c r="X150" s="38">
        <f t="shared" si="20"/>
        <v>-2.88346E-3</v>
      </c>
      <c r="Y150" s="38">
        <f t="shared" si="21"/>
        <v>-5.5781299999999997E-3</v>
      </c>
      <c r="Z150" s="38">
        <f t="shared" si="22"/>
        <v>-8.1500900000000005E-3</v>
      </c>
    </row>
    <row r="151" spans="1:26" x14ac:dyDescent="0.25">
      <c r="A151" s="38">
        <v>6.7964999999999996E-3</v>
      </c>
      <c r="B151" s="38">
        <v>4.2553799999999996E-3</v>
      </c>
      <c r="C151" s="38">
        <v>2.01556E-3</v>
      </c>
      <c r="D151" s="38">
        <v>9.8412E-4</v>
      </c>
      <c r="E151" s="38">
        <v>-9.4477999999999999E-4</v>
      </c>
      <c r="F151" s="38">
        <v>-1.8575E-3</v>
      </c>
      <c r="G151" s="38">
        <v>-3.61299E-3</v>
      </c>
      <c r="H151" s="39">
        <v>-5.3133299999999998E-3</v>
      </c>
      <c r="S151" s="38">
        <f t="shared" si="23"/>
        <v>6.7964999999999996E-3</v>
      </c>
      <c r="T151" s="38">
        <f t="shared" si="16"/>
        <v>4.2553799999999996E-3</v>
      </c>
      <c r="U151" s="38">
        <f t="shared" si="17"/>
        <v>2.01556E-3</v>
      </c>
      <c r="V151" s="38">
        <f t="shared" si="18"/>
        <v>9.8412E-4</v>
      </c>
      <c r="W151" s="38">
        <f t="shared" si="19"/>
        <v>-9.4477999999999999E-4</v>
      </c>
      <c r="X151" s="38">
        <f t="shared" si="20"/>
        <v>-1.8575E-3</v>
      </c>
      <c r="Y151" s="38">
        <f t="shared" si="21"/>
        <v>-3.61299E-3</v>
      </c>
      <c r="Z151" s="38">
        <f t="shared" si="22"/>
        <v>-5.3133299999999998E-3</v>
      </c>
    </row>
    <row r="152" spans="1:26" x14ac:dyDescent="0.25">
      <c r="A152" s="38">
        <v>6.4978099999999997E-3</v>
      </c>
      <c r="B152" s="38">
        <v>4.0947300000000004E-3</v>
      </c>
      <c r="C152" s="38">
        <v>1.95195E-3</v>
      </c>
      <c r="D152" s="38">
        <v>9.5604999999999996E-4</v>
      </c>
      <c r="E152" s="38">
        <v>-9.2329E-4</v>
      </c>
      <c r="F152" s="38">
        <v>-1.8203099999999999E-3</v>
      </c>
      <c r="G152" s="38">
        <v>-3.5588299999999998E-3</v>
      </c>
      <c r="H152" s="39">
        <v>-5.25677E-3</v>
      </c>
      <c r="S152" s="38">
        <f t="shared" si="23"/>
        <v>6.4978099999999997E-3</v>
      </c>
      <c r="T152" s="38">
        <f t="shared" si="16"/>
        <v>4.0947300000000004E-3</v>
      </c>
      <c r="U152" s="38">
        <f t="shared" si="17"/>
        <v>1.95195E-3</v>
      </c>
      <c r="V152" s="38">
        <f t="shared" si="18"/>
        <v>9.5604999999999996E-4</v>
      </c>
      <c r="W152" s="38">
        <f t="shared" si="19"/>
        <v>-9.2329E-4</v>
      </c>
      <c r="X152" s="38">
        <f t="shared" si="20"/>
        <v>-1.8203099999999999E-3</v>
      </c>
      <c r="Y152" s="38">
        <f t="shared" si="21"/>
        <v>-3.5588299999999998E-3</v>
      </c>
      <c r="Z152" s="38">
        <f t="shared" si="22"/>
        <v>-5.25677E-3</v>
      </c>
    </row>
    <row r="153" spans="1:26" x14ac:dyDescent="0.25">
      <c r="A153" s="38">
        <v>5.2632199999999999E-3</v>
      </c>
      <c r="B153" s="38">
        <v>3.3564100000000002E-3</v>
      </c>
      <c r="C153" s="38">
        <v>1.6215299999999999E-3</v>
      </c>
      <c r="D153" s="38">
        <v>7.9987999999999999E-4</v>
      </c>
      <c r="E153" s="38">
        <v>-7.8394000000000001E-4</v>
      </c>
      <c r="F153" s="38">
        <v>-1.5572800000000001E-3</v>
      </c>
      <c r="G153" s="38">
        <v>-3.0908899999999998E-3</v>
      </c>
      <c r="H153" s="39">
        <v>-4.6336499999999996E-3</v>
      </c>
      <c r="S153" s="38">
        <f t="shared" si="23"/>
        <v>5.2632199999999999E-3</v>
      </c>
      <c r="T153" s="38">
        <f t="shared" si="16"/>
        <v>3.3564100000000002E-3</v>
      </c>
      <c r="U153" s="38">
        <f t="shared" si="17"/>
        <v>1.6215299999999999E-3</v>
      </c>
      <c r="V153" s="38">
        <f t="shared" si="18"/>
        <v>7.9987999999999999E-4</v>
      </c>
      <c r="W153" s="38">
        <f t="shared" si="19"/>
        <v>-7.8394000000000001E-4</v>
      </c>
      <c r="X153" s="38">
        <f t="shared" si="20"/>
        <v>-1.5572800000000001E-3</v>
      </c>
      <c r="Y153" s="38">
        <f t="shared" si="21"/>
        <v>-3.0908899999999998E-3</v>
      </c>
      <c r="Z153" s="38">
        <f t="shared" si="22"/>
        <v>-4.6336499999999996E-3</v>
      </c>
    </row>
    <row r="154" spans="1:26" x14ac:dyDescent="0.25">
      <c r="A154" s="38">
        <v>2.8029800000000001E-3</v>
      </c>
      <c r="B154" s="38">
        <v>1.91519E-3</v>
      </c>
      <c r="C154" s="38">
        <v>9.8974999999999996E-4</v>
      </c>
      <c r="D154" s="38">
        <v>5.0434000000000004E-4</v>
      </c>
      <c r="E154" s="38">
        <v>-5.2563999999999996E-4</v>
      </c>
      <c r="F154" s="38">
        <v>-1.0746200000000001E-3</v>
      </c>
      <c r="G154" s="38">
        <v>-2.2491E-3</v>
      </c>
      <c r="H154" s="39">
        <v>-3.53375E-3</v>
      </c>
      <c r="S154" s="38">
        <f t="shared" si="23"/>
        <v>2.8029800000000001E-3</v>
      </c>
      <c r="T154" s="38">
        <f t="shared" si="16"/>
        <v>1.91519E-3</v>
      </c>
      <c r="U154" s="38">
        <f t="shared" si="17"/>
        <v>9.8974999999999996E-4</v>
      </c>
      <c r="V154" s="38">
        <f t="shared" si="18"/>
        <v>5.0434000000000004E-4</v>
      </c>
      <c r="W154" s="38">
        <f t="shared" si="19"/>
        <v>-5.2563999999999996E-4</v>
      </c>
      <c r="X154" s="38">
        <f t="shared" si="20"/>
        <v>-1.0746200000000001E-3</v>
      </c>
      <c r="Y154" s="38">
        <f t="shared" si="21"/>
        <v>-2.2491E-3</v>
      </c>
      <c r="Z154" s="38">
        <f t="shared" si="22"/>
        <v>-3.53375E-3</v>
      </c>
    </row>
    <row r="155" spans="1:26" x14ac:dyDescent="0.25">
      <c r="A155" s="38">
        <v>3.8624000000000002E-3</v>
      </c>
      <c r="B155" s="38">
        <v>2.5483200000000002E-3</v>
      </c>
      <c r="C155" s="38">
        <v>1.2718199999999999E-3</v>
      </c>
      <c r="D155" s="38">
        <v>6.3712000000000003E-4</v>
      </c>
      <c r="E155" s="38">
        <v>-6.4265000000000004E-4</v>
      </c>
      <c r="F155" s="38">
        <v>-1.2935900000000001E-3</v>
      </c>
      <c r="G155" s="38">
        <v>-2.6297199999999999E-3</v>
      </c>
      <c r="H155" s="39">
        <v>-4.0241299999999999E-3</v>
      </c>
      <c r="S155" s="38">
        <f t="shared" si="23"/>
        <v>3.8624000000000002E-3</v>
      </c>
      <c r="T155" s="38">
        <f t="shared" si="16"/>
        <v>2.5483200000000002E-3</v>
      </c>
      <c r="U155" s="38">
        <f t="shared" si="17"/>
        <v>1.2718199999999999E-3</v>
      </c>
      <c r="V155" s="38">
        <f t="shared" si="18"/>
        <v>6.3712000000000003E-4</v>
      </c>
      <c r="W155" s="38">
        <f t="shared" si="19"/>
        <v>-6.4265000000000004E-4</v>
      </c>
      <c r="X155" s="38">
        <f t="shared" si="20"/>
        <v>-1.2935900000000001E-3</v>
      </c>
      <c r="Y155" s="38">
        <f t="shared" si="21"/>
        <v>-2.6297199999999999E-3</v>
      </c>
      <c r="Z155" s="38">
        <f t="shared" si="22"/>
        <v>-4.0241299999999999E-3</v>
      </c>
    </row>
    <row r="156" spans="1:26" x14ac:dyDescent="0.25">
      <c r="A156" s="38">
        <v>-2.0384399999999999E-3</v>
      </c>
      <c r="B156" s="38">
        <v>-1.2228300000000001E-3</v>
      </c>
      <c r="C156" s="38">
        <v>-5.3507000000000001E-4</v>
      </c>
      <c r="D156" s="38">
        <v>-2.4716000000000001E-4</v>
      </c>
      <c r="E156" s="38">
        <v>2.0426E-4</v>
      </c>
      <c r="F156" s="38">
        <v>3.6384999999999998E-4</v>
      </c>
      <c r="G156" s="38">
        <v>5.4352999999999997E-4</v>
      </c>
      <c r="H156" s="39">
        <v>5.3096999999999997E-4</v>
      </c>
      <c r="S156" s="38">
        <f t="shared" si="23"/>
        <v>-2.0384399999999999E-3</v>
      </c>
      <c r="T156" s="38">
        <f t="shared" si="16"/>
        <v>-1.2228300000000001E-3</v>
      </c>
      <c r="U156" s="38">
        <f t="shared" si="17"/>
        <v>-5.3507000000000001E-4</v>
      </c>
      <c r="V156" s="38">
        <f t="shared" si="18"/>
        <v>-2.4716000000000001E-4</v>
      </c>
      <c r="W156" s="38">
        <f t="shared" si="19"/>
        <v>2.0426E-4</v>
      </c>
      <c r="X156" s="38">
        <f t="shared" si="20"/>
        <v>3.6384999999999998E-4</v>
      </c>
      <c r="Y156" s="38">
        <f t="shared" si="21"/>
        <v>5.4352999999999997E-4</v>
      </c>
      <c r="Z156" s="38">
        <f t="shared" si="22"/>
        <v>5.3096999999999997E-4</v>
      </c>
    </row>
    <row r="157" spans="1:26" x14ac:dyDescent="0.25">
      <c r="A157" s="38">
        <v>2.211689E-2</v>
      </c>
      <c r="B157" s="38">
        <v>1.4029420000000001E-2</v>
      </c>
      <c r="C157" s="38">
        <v>6.6785400000000002E-3</v>
      </c>
      <c r="D157" s="38">
        <v>3.2590599999999998E-3</v>
      </c>
      <c r="E157" s="38">
        <v>-3.1059799999999999E-3</v>
      </c>
      <c r="F157" s="38">
        <v>-6.06589E-3</v>
      </c>
      <c r="G157" s="38">
        <v>-1.1574299999999999E-2</v>
      </c>
      <c r="H157" s="39">
        <v>-1.6575989999999999E-2</v>
      </c>
      <c r="S157" s="38">
        <f t="shared" si="23"/>
        <v>2.211689E-2</v>
      </c>
      <c r="T157" s="38">
        <f t="shared" si="16"/>
        <v>1.4029420000000001E-2</v>
      </c>
      <c r="U157" s="38">
        <f t="shared" si="17"/>
        <v>6.6785400000000002E-3</v>
      </c>
      <c r="V157" s="38">
        <f t="shared" si="18"/>
        <v>3.2590599999999998E-3</v>
      </c>
      <c r="W157" s="38">
        <f t="shared" si="19"/>
        <v>-3.1059799999999999E-3</v>
      </c>
      <c r="X157" s="38">
        <f t="shared" si="20"/>
        <v>-6.06589E-3</v>
      </c>
      <c r="Y157" s="38">
        <f t="shared" si="21"/>
        <v>-1.1574299999999999E-2</v>
      </c>
      <c r="Z157" s="38">
        <f t="shared" si="22"/>
        <v>-1.6575989999999999E-2</v>
      </c>
    </row>
    <row r="158" spans="1:26" x14ac:dyDescent="0.25">
      <c r="A158" s="38">
        <v>3.023294E-2</v>
      </c>
      <c r="B158" s="38">
        <v>1.9182230000000002E-2</v>
      </c>
      <c r="C158" s="38">
        <v>9.1334999999999993E-3</v>
      </c>
      <c r="D158" s="38">
        <v>4.4575400000000003E-3</v>
      </c>
      <c r="E158" s="38">
        <v>-4.2490000000000002E-3</v>
      </c>
      <c r="F158" s="38">
        <v>-8.2989799999999992E-3</v>
      </c>
      <c r="G158" s="38">
        <v>-1.583816E-2</v>
      </c>
      <c r="H158" s="39">
        <v>-2.2686339999999999E-2</v>
      </c>
      <c r="S158" s="38">
        <f t="shared" si="23"/>
        <v>3.023294E-2</v>
      </c>
      <c r="T158" s="38">
        <f t="shared" si="16"/>
        <v>1.9182230000000002E-2</v>
      </c>
      <c r="U158" s="38">
        <f t="shared" si="17"/>
        <v>9.1334999999999993E-3</v>
      </c>
      <c r="V158" s="38">
        <f t="shared" si="18"/>
        <v>4.4575400000000003E-3</v>
      </c>
      <c r="W158" s="38">
        <f t="shared" si="19"/>
        <v>-4.2490000000000002E-3</v>
      </c>
      <c r="X158" s="38">
        <f t="shared" si="20"/>
        <v>-8.2989799999999992E-3</v>
      </c>
      <c r="Y158" s="38">
        <f t="shared" si="21"/>
        <v>-1.583816E-2</v>
      </c>
      <c r="Z158" s="38">
        <f t="shared" si="22"/>
        <v>-2.2686339999999999E-2</v>
      </c>
    </row>
    <row r="159" spans="1:26" x14ac:dyDescent="0.25">
      <c r="A159" s="38">
        <v>2.1304400000000001E-2</v>
      </c>
      <c r="B159" s="38">
        <v>1.351981E-2</v>
      </c>
      <c r="C159" s="38">
        <v>6.4385800000000002E-3</v>
      </c>
      <c r="D159" s="38">
        <v>3.1425899999999998E-3</v>
      </c>
      <c r="E159" s="38">
        <v>-2.9961100000000002E-3</v>
      </c>
      <c r="F159" s="38">
        <v>-5.8524199999999997E-3</v>
      </c>
      <c r="G159" s="38">
        <v>-1.117098E-2</v>
      </c>
      <c r="H159" s="39">
        <v>-1.6003880000000002E-2</v>
      </c>
      <c r="S159" s="38">
        <f t="shared" si="23"/>
        <v>2.1304400000000001E-2</v>
      </c>
      <c r="T159" s="38">
        <f t="shared" si="16"/>
        <v>1.351981E-2</v>
      </c>
      <c r="U159" s="38">
        <f t="shared" si="17"/>
        <v>6.4385800000000002E-3</v>
      </c>
      <c r="V159" s="38">
        <f t="shared" si="18"/>
        <v>3.1425899999999998E-3</v>
      </c>
      <c r="W159" s="38">
        <f t="shared" si="19"/>
        <v>-2.9961100000000002E-3</v>
      </c>
      <c r="X159" s="38">
        <f t="shared" si="20"/>
        <v>-5.8524199999999997E-3</v>
      </c>
      <c r="Y159" s="38">
        <f t="shared" si="21"/>
        <v>-1.117098E-2</v>
      </c>
      <c r="Z159" s="38">
        <f t="shared" si="22"/>
        <v>-1.6003880000000002E-2</v>
      </c>
    </row>
    <row r="160" spans="1:26" x14ac:dyDescent="0.25">
      <c r="A160" s="38">
        <v>1.980815E-2</v>
      </c>
      <c r="B160" s="38">
        <v>1.257081E-2</v>
      </c>
      <c r="C160" s="38">
        <v>5.98703E-3</v>
      </c>
      <c r="D160" s="38">
        <v>2.92231E-3</v>
      </c>
      <c r="E160" s="38">
        <v>-2.7863699999999998E-3</v>
      </c>
      <c r="F160" s="38">
        <v>-5.4430099999999999E-3</v>
      </c>
      <c r="G160" s="38">
        <v>-1.0390730000000001E-2</v>
      </c>
      <c r="H160" s="39">
        <v>-1.488798E-2</v>
      </c>
      <c r="S160" s="38">
        <f t="shared" si="23"/>
        <v>1.980815E-2</v>
      </c>
      <c r="T160" s="38">
        <f t="shared" si="16"/>
        <v>1.257081E-2</v>
      </c>
      <c r="U160" s="38">
        <f t="shared" si="17"/>
        <v>5.98703E-3</v>
      </c>
      <c r="V160" s="38">
        <f t="shared" si="18"/>
        <v>2.92231E-3</v>
      </c>
      <c r="W160" s="38">
        <f t="shared" si="19"/>
        <v>-2.7863699999999998E-3</v>
      </c>
      <c r="X160" s="38">
        <f t="shared" si="20"/>
        <v>-5.4430099999999999E-3</v>
      </c>
      <c r="Y160" s="38">
        <f t="shared" si="21"/>
        <v>-1.0390730000000001E-2</v>
      </c>
      <c r="Z160" s="38">
        <f t="shared" si="22"/>
        <v>-1.488798E-2</v>
      </c>
    </row>
    <row r="161" spans="1:26" x14ac:dyDescent="0.25">
      <c r="A161" s="38">
        <v>2.0140970000000001E-2</v>
      </c>
      <c r="B161" s="38">
        <v>1.278441E-2</v>
      </c>
      <c r="C161" s="38">
        <v>6.0898699999999998E-3</v>
      </c>
      <c r="D161" s="38">
        <v>2.97278E-3</v>
      </c>
      <c r="E161" s="38">
        <v>-2.8349999999999998E-3</v>
      </c>
      <c r="F161" s="38">
        <v>-5.5384900000000001E-3</v>
      </c>
      <c r="G161" s="38">
        <v>-1.057481E-2</v>
      </c>
      <c r="H161" s="39">
        <v>-1.5154269999999999E-2</v>
      </c>
      <c r="S161" s="38">
        <f t="shared" si="23"/>
        <v>2.0140970000000001E-2</v>
      </c>
      <c r="T161" s="38">
        <f t="shared" si="16"/>
        <v>1.278441E-2</v>
      </c>
      <c r="U161" s="38">
        <f t="shared" si="17"/>
        <v>6.0898699999999998E-3</v>
      </c>
      <c r="V161" s="38">
        <f t="shared" si="18"/>
        <v>2.97278E-3</v>
      </c>
      <c r="W161" s="38">
        <f t="shared" si="19"/>
        <v>-2.8349999999999998E-3</v>
      </c>
      <c r="X161" s="38">
        <f t="shared" si="20"/>
        <v>-5.5384900000000001E-3</v>
      </c>
      <c r="Y161" s="38">
        <f t="shared" si="21"/>
        <v>-1.057481E-2</v>
      </c>
      <c r="Z161" s="38">
        <f t="shared" si="22"/>
        <v>-1.5154269999999999E-2</v>
      </c>
    </row>
    <row r="162" spans="1:26" x14ac:dyDescent="0.25">
      <c r="A162" s="38">
        <v>2.628786E-2</v>
      </c>
      <c r="B162" s="38">
        <v>1.6689099999999998E-2</v>
      </c>
      <c r="C162" s="38">
        <v>7.95125E-3</v>
      </c>
      <c r="D162" s="38">
        <v>3.8817399999999998E-3</v>
      </c>
      <c r="E162" s="38">
        <v>-3.70243E-3</v>
      </c>
      <c r="F162" s="38">
        <v>-7.2337E-3</v>
      </c>
      <c r="G162" s="38">
        <v>-1.38137E-2</v>
      </c>
      <c r="H162" s="39">
        <v>-1.979877E-2</v>
      </c>
      <c r="S162" s="38">
        <f t="shared" si="23"/>
        <v>2.628786E-2</v>
      </c>
      <c r="T162" s="38">
        <f t="shared" si="16"/>
        <v>1.6689099999999998E-2</v>
      </c>
      <c r="U162" s="38">
        <f t="shared" si="17"/>
        <v>7.95125E-3</v>
      </c>
      <c r="V162" s="38">
        <f t="shared" si="18"/>
        <v>3.8817399999999998E-3</v>
      </c>
      <c r="W162" s="38">
        <f t="shared" si="19"/>
        <v>-3.70243E-3</v>
      </c>
      <c r="X162" s="38">
        <f t="shared" si="20"/>
        <v>-7.2337E-3</v>
      </c>
      <c r="Y162" s="38">
        <f t="shared" si="21"/>
        <v>-1.38137E-2</v>
      </c>
      <c r="Z162" s="38">
        <f t="shared" si="22"/>
        <v>-1.979877E-2</v>
      </c>
    </row>
    <row r="163" spans="1:26" x14ac:dyDescent="0.25">
      <c r="A163" s="38">
        <v>1.9028730000000001E-2</v>
      </c>
      <c r="B163" s="38">
        <v>1.2078480000000001E-2</v>
      </c>
      <c r="C163" s="38">
        <v>5.7537400000000002E-3</v>
      </c>
      <c r="D163" s="38">
        <v>2.80875E-3</v>
      </c>
      <c r="E163" s="38">
        <v>-2.6787E-3</v>
      </c>
      <c r="F163" s="38">
        <v>-5.2332999999999998E-3</v>
      </c>
      <c r="G163" s="38">
        <v>-9.9927599999999998E-3</v>
      </c>
      <c r="H163" s="39">
        <v>-1.4321250000000001E-2</v>
      </c>
      <c r="S163" s="38">
        <f t="shared" si="23"/>
        <v>1.9028730000000001E-2</v>
      </c>
      <c r="T163" s="38">
        <f t="shared" si="16"/>
        <v>1.2078480000000001E-2</v>
      </c>
      <c r="U163" s="38">
        <f t="shared" si="17"/>
        <v>5.7537400000000002E-3</v>
      </c>
      <c r="V163" s="38">
        <f t="shared" si="18"/>
        <v>2.80875E-3</v>
      </c>
      <c r="W163" s="38">
        <f t="shared" si="19"/>
        <v>-2.6787E-3</v>
      </c>
      <c r="X163" s="38">
        <f t="shared" si="20"/>
        <v>-5.2332999999999998E-3</v>
      </c>
      <c r="Y163" s="38">
        <f t="shared" si="21"/>
        <v>-9.9927599999999998E-3</v>
      </c>
      <c r="Z163" s="38">
        <f t="shared" si="22"/>
        <v>-1.4321250000000001E-2</v>
      </c>
    </row>
    <row r="164" spans="1:26" x14ac:dyDescent="0.25">
      <c r="A164" s="38">
        <v>1.793906E-2</v>
      </c>
      <c r="B164" s="38">
        <v>1.13904E-2</v>
      </c>
      <c r="C164" s="38">
        <v>5.4278099999999999E-3</v>
      </c>
      <c r="D164" s="38">
        <v>2.6501099999999998E-3</v>
      </c>
      <c r="E164" s="38">
        <v>-2.52834E-3</v>
      </c>
      <c r="F164" s="38">
        <v>-4.9404599999999998E-3</v>
      </c>
      <c r="G164" s="38">
        <v>-9.4371999999999998E-3</v>
      </c>
      <c r="H164" s="39">
        <v>-1.353029E-2</v>
      </c>
      <c r="S164" s="38">
        <f t="shared" si="23"/>
        <v>1.793906E-2</v>
      </c>
      <c r="T164" s="38">
        <f t="shared" si="16"/>
        <v>1.13904E-2</v>
      </c>
      <c r="U164" s="38">
        <f t="shared" si="17"/>
        <v>5.4278099999999999E-3</v>
      </c>
      <c r="V164" s="38">
        <f t="shared" si="18"/>
        <v>2.6501099999999998E-3</v>
      </c>
      <c r="W164" s="38">
        <f t="shared" si="19"/>
        <v>-2.52834E-3</v>
      </c>
      <c r="X164" s="38">
        <f t="shared" si="20"/>
        <v>-4.9404599999999998E-3</v>
      </c>
      <c r="Y164" s="38">
        <f t="shared" si="21"/>
        <v>-9.4371999999999998E-3</v>
      </c>
      <c r="Z164" s="38">
        <f t="shared" si="22"/>
        <v>-1.353029E-2</v>
      </c>
    </row>
    <row r="165" spans="1:26" x14ac:dyDescent="0.25">
      <c r="A165" s="38">
        <v>1.6223419999999999E-2</v>
      </c>
      <c r="B165" s="38">
        <v>1.030179E-2</v>
      </c>
      <c r="C165" s="38">
        <v>4.9095500000000004E-3</v>
      </c>
      <c r="D165" s="38">
        <v>2.3972099999999999E-3</v>
      </c>
      <c r="E165" s="38">
        <v>-2.2873699999999999E-3</v>
      </c>
      <c r="F165" s="38">
        <v>-4.4699199999999996E-3</v>
      </c>
      <c r="G165" s="38">
        <v>-8.5397400000000005E-3</v>
      </c>
      <c r="H165" s="39">
        <v>-1.224566E-2</v>
      </c>
      <c r="S165" s="38">
        <f t="shared" si="23"/>
        <v>1.6223419999999999E-2</v>
      </c>
      <c r="T165" s="38">
        <f t="shared" si="16"/>
        <v>1.030179E-2</v>
      </c>
      <c r="U165" s="38">
        <f t="shared" si="17"/>
        <v>4.9095500000000004E-3</v>
      </c>
      <c r="V165" s="38">
        <f t="shared" si="18"/>
        <v>2.3972099999999999E-3</v>
      </c>
      <c r="W165" s="38">
        <f t="shared" si="19"/>
        <v>-2.2873699999999999E-3</v>
      </c>
      <c r="X165" s="38">
        <f t="shared" si="20"/>
        <v>-4.4699199999999996E-3</v>
      </c>
      <c r="Y165" s="38">
        <f t="shared" si="21"/>
        <v>-8.5397400000000005E-3</v>
      </c>
      <c r="Z165" s="38">
        <f t="shared" si="22"/>
        <v>-1.224566E-2</v>
      </c>
    </row>
    <row r="166" spans="1:26" x14ac:dyDescent="0.25">
      <c r="A166" s="38">
        <v>1.0860450000000001E-2</v>
      </c>
      <c r="B166" s="38">
        <v>6.9025400000000004E-3</v>
      </c>
      <c r="C166" s="38">
        <v>3.2926600000000002E-3</v>
      </c>
      <c r="D166" s="38">
        <v>1.6084999999999999E-3</v>
      </c>
      <c r="E166" s="38">
        <v>-1.5362900000000001E-3</v>
      </c>
      <c r="F166" s="38">
        <v>-3.0036799999999999E-3</v>
      </c>
      <c r="G166" s="38">
        <v>-5.7442400000000003E-3</v>
      </c>
      <c r="H166" s="39">
        <v>-8.2452700000000007E-3</v>
      </c>
      <c r="S166" s="38">
        <f t="shared" si="23"/>
        <v>1.0860450000000001E-2</v>
      </c>
      <c r="T166" s="38">
        <f t="shared" si="16"/>
        <v>6.9025400000000004E-3</v>
      </c>
      <c r="U166" s="38">
        <f t="shared" si="17"/>
        <v>3.2926600000000002E-3</v>
      </c>
      <c r="V166" s="38">
        <f t="shared" si="18"/>
        <v>1.6084999999999999E-3</v>
      </c>
      <c r="W166" s="38">
        <f t="shared" si="19"/>
        <v>-1.5362900000000001E-3</v>
      </c>
      <c r="X166" s="38">
        <f t="shared" si="20"/>
        <v>-3.0036799999999999E-3</v>
      </c>
      <c r="Y166" s="38">
        <f t="shared" si="21"/>
        <v>-5.7442400000000003E-3</v>
      </c>
      <c r="Z166" s="38">
        <f t="shared" si="22"/>
        <v>-8.2452700000000007E-3</v>
      </c>
    </row>
    <row r="167" spans="1:26" x14ac:dyDescent="0.25">
      <c r="A167" s="38">
        <v>1.1638630000000001E-2</v>
      </c>
      <c r="B167" s="38">
        <v>7.3983599999999997E-3</v>
      </c>
      <c r="C167" s="38">
        <v>3.5296899999999998E-3</v>
      </c>
      <c r="D167" s="38">
        <v>1.7244000000000001E-3</v>
      </c>
      <c r="E167" s="38">
        <v>-1.64719E-3</v>
      </c>
      <c r="F167" s="38">
        <v>-3.2206700000000001E-3</v>
      </c>
      <c r="G167" s="38">
        <v>-6.1597800000000001E-3</v>
      </c>
      <c r="H167" s="39">
        <v>-8.8424599999999999E-3</v>
      </c>
      <c r="S167" s="38">
        <f t="shared" si="23"/>
        <v>1.1638630000000001E-2</v>
      </c>
      <c r="T167" s="38">
        <f t="shared" si="16"/>
        <v>7.3983599999999997E-3</v>
      </c>
      <c r="U167" s="38">
        <f t="shared" si="17"/>
        <v>3.5296899999999998E-3</v>
      </c>
      <c r="V167" s="38">
        <f t="shared" si="18"/>
        <v>1.7244000000000001E-3</v>
      </c>
      <c r="W167" s="38">
        <f t="shared" si="19"/>
        <v>-1.64719E-3</v>
      </c>
      <c r="X167" s="38">
        <f t="shared" si="20"/>
        <v>-3.2206700000000001E-3</v>
      </c>
      <c r="Y167" s="38">
        <f t="shared" si="21"/>
        <v>-6.1597800000000001E-3</v>
      </c>
      <c r="Z167" s="38">
        <f t="shared" si="22"/>
        <v>-8.8424599999999999E-3</v>
      </c>
    </row>
    <row r="168" spans="1:26" x14ac:dyDescent="0.25">
      <c r="A168" s="38">
        <v>8.5793399999999995E-3</v>
      </c>
      <c r="B168" s="38">
        <v>5.4545799999999997E-3</v>
      </c>
      <c r="C168" s="38">
        <v>2.60269E-3</v>
      </c>
      <c r="D168" s="38">
        <v>1.2715999999999999E-3</v>
      </c>
      <c r="E168" s="38">
        <v>-1.21477E-3</v>
      </c>
      <c r="F168" s="38">
        <v>-2.37528E-3</v>
      </c>
      <c r="G168" s="38">
        <v>-4.5431999999999998E-3</v>
      </c>
      <c r="H168" s="39">
        <v>-6.5221300000000001E-3</v>
      </c>
      <c r="S168" s="38">
        <f t="shared" si="23"/>
        <v>8.5793399999999995E-3</v>
      </c>
      <c r="T168" s="38">
        <f t="shared" si="16"/>
        <v>5.4545799999999997E-3</v>
      </c>
      <c r="U168" s="38">
        <f t="shared" si="17"/>
        <v>2.60269E-3</v>
      </c>
      <c r="V168" s="38">
        <f t="shared" si="18"/>
        <v>1.2715999999999999E-3</v>
      </c>
      <c r="W168" s="38">
        <f t="shared" si="19"/>
        <v>-1.21477E-3</v>
      </c>
      <c r="X168" s="38">
        <f t="shared" si="20"/>
        <v>-2.37528E-3</v>
      </c>
      <c r="Y168" s="38">
        <f t="shared" si="21"/>
        <v>-4.5431999999999998E-3</v>
      </c>
      <c r="Z168" s="38">
        <f t="shared" si="22"/>
        <v>-6.5221300000000001E-3</v>
      </c>
    </row>
    <row r="169" spans="1:26" x14ac:dyDescent="0.25">
      <c r="A169" s="38">
        <v>1.87038E-2</v>
      </c>
      <c r="B169" s="38">
        <v>1.1894760000000001E-2</v>
      </c>
      <c r="C169" s="38">
        <v>5.6768799999999996E-3</v>
      </c>
      <c r="D169" s="38">
        <v>2.7737999999999999E-3</v>
      </c>
      <c r="E169" s="38">
        <v>-2.6502399999999999E-3</v>
      </c>
      <c r="F169" s="38">
        <v>-5.1823900000000003E-3</v>
      </c>
      <c r="G169" s="38">
        <v>-9.9132400000000002E-3</v>
      </c>
      <c r="H169" s="39">
        <v>-1.4232099999999999E-2</v>
      </c>
      <c r="S169" s="38">
        <f t="shared" si="23"/>
        <v>1.87038E-2</v>
      </c>
      <c r="T169" s="38">
        <f t="shared" si="16"/>
        <v>1.1894760000000001E-2</v>
      </c>
      <c r="U169" s="38">
        <f t="shared" si="17"/>
        <v>5.6768799999999996E-3</v>
      </c>
      <c r="V169" s="38">
        <f t="shared" si="18"/>
        <v>2.7737999999999999E-3</v>
      </c>
      <c r="W169" s="38">
        <f t="shared" si="19"/>
        <v>-2.6502399999999999E-3</v>
      </c>
      <c r="X169" s="38">
        <f t="shared" si="20"/>
        <v>-5.1823900000000003E-3</v>
      </c>
      <c r="Y169" s="38">
        <f t="shared" si="21"/>
        <v>-9.9132400000000002E-3</v>
      </c>
      <c r="Z169" s="38">
        <f t="shared" si="22"/>
        <v>-1.4232099999999999E-2</v>
      </c>
    </row>
    <row r="170" spans="1:26" x14ac:dyDescent="0.25">
      <c r="A170" s="38">
        <v>2.5508260000000001E-2</v>
      </c>
      <c r="B170" s="38">
        <v>1.6225079999999999E-2</v>
      </c>
      <c r="C170" s="38">
        <v>7.7449099999999998E-3</v>
      </c>
      <c r="D170" s="38">
        <v>3.78459E-3</v>
      </c>
      <c r="E170" s="38">
        <v>-3.6165699999999999E-3</v>
      </c>
      <c r="F170" s="38">
        <v>-7.0725299999999996E-3</v>
      </c>
      <c r="G170" s="38">
        <v>-1.3530800000000001E-2</v>
      </c>
      <c r="H170" s="39">
        <v>-1.942839E-2</v>
      </c>
      <c r="S170" s="38">
        <f t="shared" si="23"/>
        <v>2.5508260000000001E-2</v>
      </c>
      <c r="T170" s="38">
        <f t="shared" si="16"/>
        <v>1.6225079999999999E-2</v>
      </c>
      <c r="U170" s="38">
        <f t="shared" si="17"/>
        <v>7.7449099999999998E-3</v>
      </c>
      <c r="V170" s="38">
        <f t="shared" si="18"/>
        <v>3.78459E-3</v>
      </c>
      <c r="W170" s="38">
        <f t="shared" si="19"/>
        <v>-3.6165699999999999E-3</v>
      </c>
      <c r="X170" s="38">
        <f t="shared" si="20"/>
        <v>-7.0725299999999996E-3</v>
      </c>
      <c r="Y170" s="38">
        <f t="shared" si="21"/>
        <v>-1.3530800000000001E-2</v>
      </c>
      <c r="Z170" s="38">
        <f t="shared" si="22"/>
        <v>-1.942839E-2</v>
      </c>
    </row>
    <row r="171" spans="1:26" x14ac:dyDescent="0.25">
      <c r="A171" s="38">
        <v>1.7970159999999999E-2</v>
      </c>
      <c r="B171" s="38">
        <v>1.143197E-2</v>
      </c>
      <c r="C171" s="38">
        <v>5.45774E-3</v>
      </c>
      <c r="D171" s="38">
        <v>2.6671400000000001E-3</v>
      </c>
      <c r="E171" s="38">
        <v>-2.54908E-3</v>
      </c>
      <c r="F171" s="38">
        <v>-4.9852999999999998E-3</v>
      </c>
      <c r="G171" s="38">
        <v>-9.5389199999999993E-3</v>
      </c>
      <c r="H171" s="39">
        <v>-1.3698409999999999E-2</v>
      </c>
      <c r="S171" s="38">
        <f t="shared" si="23"/>
        <v>1.7970159999999999E-2</v>
      </c>
      <c r="T171" s="38">
        <f t="shared" si="16"/>
        <v>1.143197E-2</v>
      </c>
      <c r="U171" s="38">
        <f t="shared" si="17"/>
        <v>5.45774E-3</v>
      </c>
      <c r="V171" s="38">
        <f t="shared" si="18"/>
        <v>2.6671400000000001E-3</v>
      </c>
      <c r="W171" s="38">
        <f t="shared" si="19"/>
        <v>-2.54908E-3</v>
      </c>
      <c r="X171" s="38">
        <f t="shared" si="20"/>
        <v>-4.9852999999999998E-3</v>
      </c>
      <c r="Y171" s="38">
        <f t="shared" si="21"/>
        <v>-9.5389199999999993E-3</v>
      </c>
      <c r="Z171" s="38">
        <f t="shared" si="22"/>
        <v>-1.3698409999999999E-2</v>
      </c>
    </row>
    <row r="172" spans="1:26" x14ac:dyDescent="0.25">
      <c r="A172" s="38">
        <v>1.674206E-2</v>
      </c>
      <c r="B172" s="38">
        <v>1.0651580000000001E-2</v>
      </c>
      <c r="C172" s="38">
        <v>5.0856800000000004E-3</v>
      </c>
      <c r="D172" s="38">
        <v>2.4854600000000001E-3</v>
      </c>
      <c r="E172" s="38">
        <v>-2.3757399999999999E-3</v>
      </c>
      <c r="F172" s="38">
        <v>-4.64658E-3</v>
      </c>
      <c r="G172" s="38">
        <v>-8.8920100000000005E-3</v>
      </c>
      <c r="H172" s="39">
        <v>-1.277123E-2</v>
      </c>
      <c r="S172" s="38">
        <f t="shared" si="23"/>
        <v>1.674206E-2</v>
      </c>
      <c r="T172" s="38">
        <f t="shared" si="16"/>
        <v>1.0651580000000001E-2</v>
      </c>
      <c r="U172" s="38">
        <f t="shared" si="17"/>
        <v>5.0856800000000004E-3</v>
      </c>
      <c r="V172" s="38">
        <f t="shared" si="18"/>
        <v>2.4854600000000001E-3</v>
      </c>
      <c r="W172" s="38">
        <f t="shared" si="19"/>
        <v>-2.3757399999999999E-3</v>
      </c>
      <c r="X172" s="38">
        <f t="shared" si="20"/>
        <v>-4.64658E-3</v>
      </c>
      <c r="Y172" s="38">
        <f t="shared" si="21"/>
        <v>-8.8920100000000005E-3</v>
      </c>
      <c r="Z172" s="38">
        <f t="shared" si="22"/>
        <v>-1.277123E-2</v>
      </c>
    </row>
    <row r="173" spans="1:26" x14ac:dyDescent="0.25">
      <c r="A173" s="38">
        <v>1.7021350000000001E-2</v>
      </c>
      <c r="B173" s="38">
        <v>1.0830970000000001E-2</v>
      </c>
      <c r="C173" s="38">
        <v>5.1721400000000004E-3</v>
      </c>
      <c r="D173" s="38">
        <v>2.52791E-3</v>
      </c>
      <c r="E173" s="38">
        <v>-2.4166600000000002E-3</v>
      </c>
      <c r="F173" s="38">
        <v>-4.7269900000000004E-3</v>
      </c>
      <c r="G173" s="38">
        <v>-9.0472E-3</v>
      </c>
      <c r="H173" s="39">
        <v>-1.2995970000000001E-2</v>
      </c>
      <c r="S173" s="38">
        <f t="shared" si="23"/>
        <v>1.7021350000000001E-2</v>
      </c>
      <c r="T173" s="38">
        <f t="shared" si="16"/>
        <v>1.0830970000000001E-2</v>
      </c>
      <c r="U173" s="38">
        <f t="shared" si="17"/>
        <v>5.1721400000000004E-3</v>
      </c>
      <c r="V173" s="38">
        <f t="shared" si="18"/>
        <v>2.52791E-3</v>
      </c>
      <c r="W173" s="38">
        <f t="shared" si="19"/>
        <v>-2.4166600000000002E-3</v>
      </c>
      <c r="X173" s="38">
        <f t="shared" si="20"/>
        <v>-4.7269900000000004E-3</v>
      </c>
      <c r="Y173" s="38">
        <f t="shared" si="21"/>
        <v>-9.0472E-3</v>
      </c>
      <c r="Z173" s="38">
        <f t="shared" si="22"/>
        <v>-1.2995970000000001E-2</v>
      </c>
    </row>
    <row r="174" spans="1:26" x14ac:dyDescent="0.25">
      <c r="A174" s="38">
        <v>2.2233619999999999E-2</v>
      </c>
      <c r="B174" s="38">
        <v>1.414965E-2</v>
      </c>
      <c r="C174" s="38">
        <v>6.7578500000000001E-3</v>
      </c>
      <c r="D174" s="38">
        <v>3.3031499999999999E-3</v>
      </c>
      <c r="E174" s="38">
        <v>-3.1582099999999998E-3</v>
      </c>
      <c r="F174" s="38">
        <v>-6.1778400000000004E-3</v>
      </c>
      <c r="G174" s="38">
        <v>-1.1825530000000001E-2</v>
      </c>
      <c r="H174" s="39">
        <v>-1.6988989999999999E-2</v>
      </c>
      <c r="S174" s="38">
        <f t="shared" si="23"/>
        <v>2.2233619999999999E-2</v>
      </c>
      <c r="T174" s="38">
        <f t="shared" si="16"/>
        <v>1.414965E-2</v>
      </c>
      <c r="U174" s="38">
        <f t="shared" si="17"/>
        <v>6.7578500000000001E-3</v>
      </c>
      <c r="V174" s="38">
        <f t="shared" si="18"/>
        <v>3.3031499999999999E-3</v>
      </c>
      <c r="W174" s="38">
        <f t="shared" si="19"/>
        <v>-3.1582099999999998E-3</v>
      </c>
      <c r="X174" s="38">
        <f t="shared" si="20"/>
        <v>-6.1778400000000004E-3</v>
      </c>
      <c r="Y174" s="38">
        <f t="shared" si="21"/>
        <v>-1.1825530000000001E-2</v>
      </c>
      <c r="Z174" s="38">
        <f t="shared" si="22"/>
        <v>-1.6988989999999999E-2</v>
      </c>
    </row>
    <row r="175" spans="1:26" x14ac:dyDescent="0.25">
      <c r="A175" s="38">
        <v>1.628336E-2</v>
      </c>
      <c r="B175" s="38">
        <v>1.036407E-2</v>
      </c>
      <c r="C175" s="38">
        <v>4.9504800000000002E-3</v>
      </c>
      <c r="D175" s="38">
        <v>2.4198900000000001E-3</v>
      </c>
      <c r="E175" s="38">
        <v>-2.3140000000000001E-3</v>
      </c>
      <c r="F175" s="38">
        <v>-4.5267800000000002E-3</v>
      </c>
      <c r="G175" s="38">
        <v>-8.6662800000000002E-3</v>
      </c>
      <c r="H175" s="39">
        <v>-1.2452009999999999E-2</v>
      </c>
      <c r="S175" s="38">
        <f t="shared" si="23"/>
        <v>1.628336E-2</v>
      </c>
      <c r="T175" s="38">
        <f t="shared" si="16"/>
        <v>1.036407E-2</v>
      </c>
      <c r="U175" s="38">
        <f t="shared" si="17"/>
        <v>4.9504800000000002E-3</v>
      </c>
      <c r="V175" s="38">
        <f t="shared" si="18"/>
        <v>2.4198900000000001E-3</v>
      </c>
      <c r="W175" s="38">
        <f t="shared" si="19"/>
        <v>-2.3140000000000001E-3</v>
      </c>
      <c r="X175" s="38">
        <f t="shared" si="20"/>
        <v>-4.5267800000000002E-3</v>
      </c>
      <c r="Y175" s="38">
        <f t="shared" si="21"/>
        <v>-8.6662800000000002E-3</v>
      </c>
      <c r="Z175" s="38">
        <f t="shared" si="22"/>
        <v>-1.2452009999999999E-2</v>
      </c>
    </row>
    <row r="176" spans="1:26" x14ac:dyDescent="0.25">
      <c r="A176" s="38">
        <v>1.533086E-2</v>
      </c>
      <c r="B176" s="38">
        <v>9.7588399999999995E-3</v>
      </c>
      <c r="C176" s="38">
        <v>4.6619900000000004E-3</v>
      </c>
      <c r="D176" s="38">
        <v>2.27904E-3</v>
      </c>
      <c r="E176" s="38">
        <v>-2.1796699999999999E-3</v>
      </c>
      <c r="F176" s="38">
        <v>-4.2643500000000001E-3</v>
      </c>
      <c r="G176" s="38">
        <v>-8.16536E-3</v>
      </c>
      <c r="H176" s="39">
        <v>-1.173454E-2</v>
      </c>
      <c r="S176" s="38">
        <f t="shared" si="23"/>
        <v>1.533086E-2</v>
      </c>
      <c r="T176" s="38">
        <f t="shared" si="16"/>
        <v>9.7588399999999995E-3</v>
      </c>
      <c r="U176" s="38">
        <f t="shared" si="17"/>
        <v>4.6619900000000004E-3</v>
      </c>
      <c r="V176" s="38">
        <f t="shared" si="18"/>
        <v>2.27904E-3</v>
      </c>
      <c r="W176" s="38">
        <f t="shared" si="19"/>
        <v>-2.1796699999999999E-3</v>
      </c>
      <c r="X176" s="38">
        <f t="shared" si="20"/>
        <v>-4.2643500000000001E-3</v>
      </c>
      <c r="Y176" s="38">
        <f t="shared" si="21"/>
        <v>-8.16536E-3</v>
      </c>
      <c r="Z176" s="38">
        <f t="shared" si="22"/>
        <v>-1.173454E-2</v>
      </c>
    </row>
    <row r="177" spans="1:26" x14ac:dyDescent="0.25">
      <c r="A177" s="38">
        <v>1.395645E-2</v>
      </c>
      <c r="B177" s="38">
        <v>8.8849600000000008E-3</v>
      </c>
      <c r="C177" s="38">
        <v>4.24509E-3</v>
      </c>
      <c r="D177" s="38">
        <v>2.0753799999999999E-3</v>
      </c>
      <c r="E177" s="38">
        <v>-1.9851999999999999E-3</v>
      </c>
      <c r="F177" s="38">
        <v>-3.8842E-3</v>
      </c>
      <c r="G177" s="38">
        <v>-7.4387300000000002E-3</v>
      </c>
      <c r="H177" s="39">
        <v>-1.0692200000000001E-2</v>
      </c>
      <c r="S177" s="38">
        <f t="shared" si="23"/>
        <v>1.395645E-2</v>
      </c>
      <c r="T177" s="38">
        <f t="shared" si="16"/>
        <v>8.8849600000000008E-3</v>
      </c>
      <c r="U177" s="38">
        <f t="shared" si="17"/>
        <v>4.24509E-3</v>
      </c>
      <c r="V177" s="38">
        <f t="shared" si="18"/>
        <v>2.0753799999999999E-3</v>
      </c>
      <c r="W177" s="38">
        <f t="shared" si="19"/>
        <v>-1.9851999999999999E-3</v>
      </c>
      <c r="X177" s="38">
        <f t="shared" si="20"/>
        <v>-3.8842E-3</v>
      </c>
      <c r="Y177" s="38">
        <f t="shared" si="21"/>
        <v>-7.4387300000000002E-3</v>
      </c>
      <c r="Z177" s="38">
        <f t="shared" si="22"/>
        <v>-1.0692200000000001E-2</v>
      </c>
    </row>
    <row r="178" spans="1:26" x14ac:dyDescent="0.25">
      <c r="A178" s="38">
        <v>9.4759400000000004E-3</v>
      </c>
      <c r="B178" s="38">
        <v>6.0386299999999997E-3</v>
      </c>
      <c r="C178" s="38">
        <v>2.8881100000000002E-3</v>
      </c>
      <c r="D178" s="38">
        <v>1.4127E-3</v>
      </c>
      <c r="E178" s="38">
        <v>-1.3527299999999999E-3</v>
      </c>
      <c r="F178" s="38">
        <v>-2.6481E-3</v>
      </c>
      <c r="G178" s="38">
        <v>-5.0767299999999998E-3</v>
      </c>
      <c r="H178" s="39">
        <v>-7.30469E-3</v>
      </c>
      <c r="S178" s="38">
        <f t="shared" si="23"/>
        <v>9.4759400000000004E-3</v>
      </c>
      <c r="T178" s="38">
        <f t="shared" si="16"/>
        <v>6.0386299999999997E-3</v>
      </c>
      <c r="U178" s="38">
        <f t="shared" si="17"/>
        <v>2.8881100000000002E-3</v>
      </c>
      <c r="V178" s="38">
        <f t="shared" si="18"/>
        <v>1.4127E-3</v>
      </c>
      <c r="W178" s="38">
        <f t="shared" si="19"/>
        <v>-1.3527299999999999E-3</v>
      </c>
      <c r="X178" s="38">
        <f t="shared" si="20"/>
        <v>-2.6481E-3</v>
      </c>
      <c r="Y178" s="38">
        <f t="shared" si="21"/>
        <v>-5.0767299999999998E-3</v>
      </c>
      <c r="Z178" s="38">
        <f t="shared" si="22"/>
        <v>-7.30469E-3</v>
      </c>
    </row>
    <row r="179" spans="1:26" x14ac:dyDescent="0.25">
      <c r="A179" s="38">
        <v>1.008445E-2</v>
      </c>
      <c r="B179" s="38">
        <v>6.4269599999999998E-3</v>
      </c>
      <c r="C179" s="38">
        <v>3.07406E-3</v>
      </c>
      <c r="D179" s="38">
        <v>1.5037E-3</v>
      </c>
      <c r="E179" s="38">
        <v>-1.4399300000000001E-3</v>
      </c>
      <c r="F179" s="38">
        <v>-2.8188800000000002E-3</v>
      </c>
      <c r="G179" s="38">
        <v>-5.4043299999999997E-3</v>
      </c>
      <c r="H179" s="39">
        <v>-7.77628E-3</v>
      </c>
      <c r="S179" s="38">
        <f t="shared" si="23"/>
        <v>1.008445E-2</v>
      </c>
      <c r="T179" s="38">
        <f t="shared" si="16"/>
        <v>6.4269599999999998E-3</v>
      </c>
      <c r="U179" s="38">
        <f t="shared" si="17"/>
        <v>3.07406E-3</v>
      </c>
      <c r="V179" s="38">
        <f t="shared" si="18"/>
        <v>1.5037E-3</v>
      </c>
      <c r="W179" s="38">
        <f t="shared" si="19"/>
        <v>-1.4399300000000001E-3</v>
      </c>
      <c r="X179" s="38">
        <f t="shared" si="20"/>
        <v>-2.8188800000000002E-3</v>
      </c>
      <c r="Y179" s="38">
        <f t="shared" si="21"/>
        <v>-5.4043299999999997E-3</v>
      </c>
      <c r="Z179" s="38">
        <f t="shared" si="22"/>
        <v>-7.77628E-3</v>
      </c>
    </row>
    <row r="180" spans="1:26" x14ac:dyDescent="0.25">
      <c r="A180" s="38">
        <v>7.3747400000000003E-3</v>
      </c>
      <c r="B180" s="38">
        <v>4.7003899999999996E-3</v>
      </c>
      <c r="C180" s="38">
        <v>2.2483500000000001E-3</v>
      </c>
      <c r="D180" s="38">
        <v>1.0998200000000001E-3</v>
      </c>
      <c r="E180" s="38">
        <v>-1.0532199999999999E-3</v>
      </c>
      <c r="F180" s="38">
        <v>-2.0618400000000001E-3</v>
      </c>
      <c r="G180" s="38">
        <v>-3.9529500000000002E-3</v>
      </c>
      <c r="H180" s="39">
        <v>-5.6878600000000003E-3</v>
      </c>
      <c r="S180" s="38">
        <f t="shared" si="23"/>
        <v>7.3747400000000003E-3</v>
      </c>
      <c r="T180" s="38">
        <f t="shared" si="16"/>
        <v>4.7003899999999996E-3</v>
      </c>
      <c r="U180" s="38">
        <f t="shared" si="17"/>
        <v>2.2483500000000001E-3</v>
      </c>
      <c r="V180" s="38">
        <f t="shared" si="18"/>
        <v>1.0998200000000001E-3</v>
      </c>
      <c r="W180" s="38">
        <f t="shared" si="19"/>
        <v>-1.0532199999999999E-3</v>
      </c>
      <c r="X180" s="38">
        <f t="shared" si="20"/>
        <v>-2.0618400000000001E-3</v>
      </c>
      <c r="Y180" s="38">
        <f t="shared" si="21"/>
        <v>-3.9529500000000002E-3</v>
      </c>
      <c r="Z180" s="38">
        <f t="shared" si="22"/>
        <v>-5.6878600000000003E-3</v>
      </c>
    </row>
    <row r="181" spans="1:26" x14ac:dyDescent="0.25">
      <c r="A181" s="38">
        <v>1.5919570000000001E-2</v>
      </c>
      <c r="B181" s="38">
        <v>1.014789E-2</v>
      </c>
      <c r="C181" s="38">
        <v>4.8545100000000002E-3</v>
      </c>
      <c r="D181" s="38">
        <v>2.3747500000000001E-3</v>
      </c>
      <c r="E181" s="38">
        <v>-2.27421E-3</v>
      </c>
      <c r="F181" s="38">
        <v>-4.45218E-3</v>
      </c>
      <c r="G181" s="38">
        <v>-8.5357499999999999E-3</v>
      </c>
      <c r="H181" s="39">
        <v>-1.2281800000000001E-2</v>
      </c>
      <c r="S181" s="38">
        <f t="shared" si="23"/>
        <v>1.5919570000000001E-2</v>
      </c>
      <c r="T181" s="38">
        <f t="shared" si="16"/>
        <v>1.014789E-2</v>
      </c>
      <c r="U181" s="38">
        <f t="shared" si="17"/>
        <v>4.8545100000000002E-3</v>
      </c>
      <c r="V181" s="38">
        <f t="shared" si="18"/>
        <v>2.3747500000000001E-3</v>
      </c>
      <c r="W181" s="38">
        <f t="shared" si="19"/>
        <v>-2.27421E-3</v>
      </c>
      <c r="X181" s="38">
        <f t="shared" si="20"/>
        <v>-4.45218E-3</v>
      </c>
      <c r="Y181" s="38">
        <f t="shared" si="21"/>
        <v>-8.5357499999999999E-3</v>
      </c>
      <c r="Z181" s="38">
        <f t="shared" si="22"/>
        <v>-1.2281800000000001E-2</v>
      </c>
    </row>
    <row r="182" spans="1:26" x14ac:dyDescent="0.25">
      <c r="A182" s="38">
        <v>2.166978E-2</v>
      </c>
      <c r="B182" s="38">
        <v>1.3815310000000001E-2</v>
      </c>
      <c r="C182" s="38">
        <v>6.6097999999999999E-3</v>
      </c>
      <c r="D182" s="38">
        <v>3.23361E-3</v>
      </c>
      <c r="E182" s="38">
        <v>-3.0970899999999998E-3</v>
      </c>
      <c r="F182" s="38">
        <v>-6.0634800000000004E-3</v>
      </c>
      <c r="G182" s="38">
        <v>-1.1626269999999999E-2</v>
      </c>
      <c r="H182" s="39">
        <v>-1.6730439999999999E-2</v>
      </c>
      <c r="S182" s="38">
        <f t="shared" si="23"/>
        <v>2.166978E-2</v>
      </c>
      <c r="T182" s="38">
        <f t="shared" si="16"/>
        <v>1.3815310000000001E-2</v>
      </c>
      <c r="U182" s="38">
        <f t="shared" si="17"/>
        <v>6.6097999999999999E-3</v>
      </c>
      <c r="V182" s="38">
        <f t="shared" si="18"/>
        <v>3.23361E-3</v>
      </c>
      <c r="W182" s="38">
        <f t="shared" si="19"/>
        <v>-3.0970899999999998E-3</v>
      </c>
      <c r="X182" s="38">
        <f t="shared" si="20"/>
        <v>-6.0634800000000004E-3</v>
      </c>
      <c r="Y182" s="38">
        <f t="shared" si="21"/>
        <v>-1.1626269999999999E-2</v>
      </c>
      <c r="Z182" s="38">
        <f t="shared" si="22"/>
        <v>-1.6730439999999999E-2</v>
      </c>
    </row>
    <row r="183" spans="1:26" x14ac:dyDescent="0.25">
      <c r="A183" s="38">
        <v>1.5255319999999999E-2</v>
      </c>
      <c r="B183" s="38">
        <v>9.7270099999999995E-3</v>
      </c>
      <c r="C183" s="38">
        <v>4.6543499999999998E-3</v>
      </c>
      <c r="D183" s="38">
        <v>2.2771100000000002E-3</v>
      </c>
      <c r="E183" s="38">
        <v>-2.1812200000000002E-3</v>
      </c>
      <c r="F183" s="38">
        <v>-4.2706300000000001E-3</v>
      </c>
      <c r="G183" s="38">
        <v>-8.1895300000000004E-3</v>
      </c>
      <c r="H183" s="39">
        <v>-1.178621E-2</v>
      </c>
      <c r="S183" s="38">
        <f t="shared" si="23"/>
        <v>1.5255319999999999E-2</v>
      </c>
      <c r="T183" s="38">
        <f t="shared" si="16"/>
        <v>9.7270099999999995E-3</v>
      </c>
      <c r="U183" s="38">
        <f t="shared" si="17"/>
        <v>4.6543499999999998E-3</v>
      </c>
      <c r="V183" s="38">
        <f t="shared" si="18"/>
        <v>2.2771100000000002E-3</v>
      </c>
      <c r="W183" s="38">
        <f t="shared" si="19"/>
        <v>-2.1812200000000002E-3</v>
      </c>
      <c r="X183" s="38">
        <f t="shared" si="20"/>
        <v>-4.2706300000000001E-3</v>
      </c>
      <c r="Y183" s="38">
        <f t="shared" si="21"/>
        <v>-8.1895300000000004E-3</v>
      </c>
      <c r="Z183" s="38">
        <f t="shared" si="22"/>
        <v>-1.178621E-2</v>
      </c>
    </row>
    <row r="184" spans="1:26" x14ac:dyDescent="0.25">
      <c r="A184" s="38">
        <v>1.4239150000000001E-2</v>
      </c>
      <c r="B184" s="38">
        <v>9.0801000000000007E-3</v>
      </c>
      <c r="C184" s="38">
        <v>4.3453399999999996E-3</v>
      </c>
      <c r="D184" s="38">
        <v>2.1260699999999999E-3</v>
      </c>
      <c r="E184" s="38">
        <v>-2.0368199999999999E-3</v>
      </c>
      <c r="F184" s="38">
        <v>-3.9881999999999999E-3</v>
      </c>
      <c r="G184" s="38">
        <v>-7.6490600000000001E-3</v>
      </c>
      <c r="H184" s="39">
        <v>-1.101004E-2</v>
      </c>
      <c r="S184" s="38">
        <f t="shared" si="23"/>
        <v>1.4239150000000001E-2</v>
      </c>
      <c r="T184" s="38">
        <f t="shared" si="16"/>
        <v>9.0801000000000007E-3</v>
      </c>
      <c r="U184" s="38">
        <f t="shared" si="17"/>
        <v>4.3453399999999996E-3</v>
      </c>
      <c r="V184" s="38">
        <f t="shared" si="18"/>
        <v>2.1260699999999999E-3</v>
      </c>
      <c r="W184" s="38">
        <f t="shared" si="19"/>
        <v>-2.0368199999999999E-3</v>
      </c>
      <c r="X184" s="38">
        <f t="shared" si="20"/>
        <v>-3.9881999999999999E-3</v>
      </c>
      <c r="Y184" s="38">
        <f t="shared" si="21"/>
        <v>-7.6490600000000001E-3</v>
      </c>
      <c r="Z184" s="38">
        <f t="shared" si="22"/>
        <v>-1.101004E-2</v>
      </c>
    </row>
    <row r="185" spans="1:26" x14ac:dyDescent="0.25">
      <c r="A185" s="38">
        <v>1.4474809999999999E-2</v>
      </c>
      <c r="B185" s="38">
        <v>9.2316099999999995E-3</v>
      </c>
      <c r="C185" s="38">
        <v>4.4184300000000001E-3</v>
      </c>
      <c r="D185" s="38">
        <v>2.16197E-3</v>
      </c>
      <c r="E185" s="38">
        <v>-2.0714900000000001E-3</v>
      </c>
      <c r="F185" s="38">
        <v>-4.0563300000000004E-3</v>
      </c>
      <c r="G185" s="38">
        <v>-7.7806999999999998E-3</v>
      </c>
      <c r="H185" s="39">
        <v>-1.120088E-2</v>
      </c>
      <c r="S185" s="38">
        <f t="shared" si="23"/>
        <v>1.4474809999999999E-2</v>
      </c>
      <c r="T185" s="38">
        <f t="shared" si="16"/>
        <v>9.2316099999999995E-3</v>
      </c>
      <c r="U185" s="38">
        <f t="shared" si="17"/>
        <v>4.4184300000000001E-3</v>
      </c>
      <c r="V185" s="38">
        <f t="shared" si="18"/>
        <v>2.16197E-3</v>
      </c>
      <c r="W185" s="38">
        <f t="shared" si="19"/>
        <v>-2.0714900000000001E-3</v>
      </c>
      <c r="X185" s="38">
        <f t="shared" si="20"/>
        <v>-4.0563300000000004E-3</v>
      </c>
      <c r="Y185" s="38">
        <f t="shared" si="21"/>
        <v>-7.7806999999999998E-3</v>
      </c>
      <c r="Z185" s="38">
        <f t="shared" si="22"/>
        <v>-1.120088E-2</v>
      </c>
    </row>
    <row r="186" spans="1:26" x14ac:dyDescent="0.25">
      <c r="A186" s="38">
        <v>1.891609E-2</v>
      </c>
      <c r="B186" s="38">
        <v>1.206555E-2</v>
      </c>
      <c r="C186" s="38">
        <v>5.7754599999999996E-3</v>
      </c>
      <c r="D186" s="38">
        <v>2.82613E-3</v>
      </c>
      <c r="E186" s="38">
        <v>-2.7081399999999999E-3</v>
      </c>
      <c r="F186" s="38">
        <v>-5.3032799999999996E-3</v>
      </c>
      <c r="G186" s="38">
        <v>-1.017359E-2</v>
      </c>
      <c r="H186" s="39">
        <v>-1.464708E-2</v>
      </c>
      <c r="S186" s="38">
        <f t="shared" si="23"/>
        <v>1.891609E-2</v>
      </c>
      <c r="T186" s="38">
        <f t="shared" si="16"/>
        <v>1.206555E-2</v>
      </c>
      <c r="U186" s="38">
        <f t="shared" si="17"/>
        <v>5.7754599999999996E-3</v>
      </c>
      <c r="V186" s="38">
        <f t="shared" si="18"/>
        <v>2.82613E-3</v>
      </c>
      <c r="W186" s="38">
        <f t="shared" si="19"/>
        <v>-2.7081399999999999E-3</v>
      </c>
      <c r="X186" s="38">
        <f t="shared" si="20"/>
        <v>-5.3032799999999996E-3</v>
      </c>
      <c r="Y186" s="38">
        <f t="shared" si="21"/>
        <v>-1.017359E-2</v>
      </c>
      <c r="Z186" s="38">
        <f t="shared" si="22"/>
        <v>-1.464708E-2</v>
      </c>
    </row>
    <row r="187" spans="1:26" x14ac:dyDescent="0.25">
      <c r="A187" s="38">
        <v>1.3872789999999999E-2</v>
      </c>
      <c r="B187" s="38">
        <v>8.8498099999999996E-3</v>
      </c>
      <c r="C187" s="38">
        <v>4.2367200000000002E-3</v>
      </c>
      <c r="D187" s="38">
        <v>2.0733100000000001E-3</v>
      </c>
      <c r="E187" s="38">
        <v>-1.9870299999999999E-3</v>
      </c>
      <c r="F187" s="38">
        <v>-3.8914100000000001E-3</v>
      </c>
      <c r="G187" s="38">
        <v>-7.4661399999999996E-3</v>
      </c>
      <c r="H187" s="39">
        <v>-1.0750590000000001E-2</v>
      </c>
      <c r="S187" s="38">
        <f t="shared" si="23"/>
        <v>1.3872789999999999E-2</v>
      </c>
      <c r="T187" s="38">
        <f t="shared" si="16"/>
        <v>8.8498099999999996E-3</v>
      </c>
      <c r="U187" s="38">
        <f t="shared" si="17"/>
        <v>4.2367200000000002E-3</v>
      </c>
      <c r="V187" s="38">
        <f t="shared" si="18"/>
        <v>2.0733100000000001E-3</v>
      </c>
      <c r="W187" s="38">
        <f t="shared" si="19"/>
        <v>-1.9870299999999999E-3</v>
      </c>
      <c r="X187" s="38">
        <f t="shared" si="20"/>
        <v>-3.8914100000000001E-3</v>
      </c>
      <c r="Y187" s="38">
        <f t="shared" si="21"/>
        <v>-7.4661399999999996E-3</v>
      </c>
      <c r="Z187" s="38">
        <f t="shared" si="22"/>
        <v>-1.0750590000000001E-2</v>
      </c>
    </row>
    <row r="188" spans="1:26" x14ac:dyDescent="0.25">
      <c r="A188" s="38">
        <v>1.317333E-2</v>
      </c>
      <c r="B188" s="38">
        <v>8.4047299999999991E-3</v>
      </c>
      <c r="C188" s="38">
        <v>4.02426E-3</v>
      </c>
      <c r="D188" s="38">
        <v>1.9694999999999999E-3</v>
      </c>
      <c r="E188" s="38">
        <v>-1.8878499999999999E-3</v>
      </c>
      <c r="F188" s="38">
        <v>-3.6975100000000002E-3</v>
      </c>
      <c r="G188" s="38">
        <v>-7.0954199999999999E-3</v>
      </c>
      <c r="H188" s="39">
        <v>-1.021875E-2</v>
      </c>
      <c r="S188" s="38">
        <f t="shared" si="23"/>
        <v>1.317333E-2</v>
      </c>
      <c r="T188" s="38">
        <f t="shared" si="16"/>
        <v>8.4047299999999991E-3</v>
      </c>
      <c r="U188" s="38">
        <f t="shared" si="17"/>
        <v>4.02426E-3</v>
      </c>
      <c r="V188" s="38">
        <f t="shared" si="18"/>
        <v>1.9694999999999999E-3</v>
      </c>
      <c r="W188" s="38">
        <f t="shared" si="19"/>
        <v>-1.8878499999999999E-3</v>
      </c>
      <c r="X188" s="38">
        <f t="shared" si="20"/>
        <v>-3.6975100000000002E-3</v>
      </c>
      <c r="Y188" s="38">
        <f t="shared" si="21"/>
        <v>-7.0954199999999999E-3</v>
      </c>
      <c r="Z188" s="38">
        <f t="shared" si="22"/>
        <v>-1.021875E-2</v>
      </c>
    </row>
    <row r="189" spans="1:26" x14ac:dyDescent="0.25">
      <c r="A189" s="38">
        <v>1.205909E-2</v>
      </c>
      <c r="B189" s="38">
        <v>7.6949599999999998E-3</v>
      </c>
      <c r="C189" s="38">
        <v>3.6849999999999999E-3</v>
      </c>
      <c r="D189" s="38">
        <v>1.8036199999999999E-3</v>
      </c>
      <c r="E189" s="38">
        <v>-1.7291400000000001E-3</v>
      </c>
      <c r="F189" s="38">
        <v>-3.3869799999999999E-3</v>
      </c>
      <c r="G189" s="38">
        <v>-6.5007199999999998E-3</v>
      </c>
      <c r="H189" s="39">
        <v>-9.3640300000000006E-3</v>
      </c>
      <c r="S189" s="38">
        <f t="shared" si="23"/>
        <v>1.205909E-2</v>
      </c>
      <c r="T189" s="38">
        <f t="shared" si="16"/>
        <v>7.6949599999999998E-3</v>
      </c>
      <c r="U189" s="38">
        <f t="shared" si="17"/>
        <v>3.6849999999999999E-3</v>
      </c>
      <c r="V189" s="38">
        <f t="shared" si="18"/>
        <v>1.8036199999999999E-3</v>
      </c>
      <c r="W189" s="38">
        <f t="shared" si="19"/>
        <v>-1.7291400000000001E-3</v>
      </c>
      <c r="X189" s="38">
        <f t="shared" si="20"/>
        <v>-3.3869799999999999E-3</v>
      </c>
      <c r="Y189" s="38">
        <f t="shared" si="21"/>
        <v>-6.5007199999999998E-3</v>
      </c>
      <c r="Z189" s="38">
        <f t="shared" si="22"/>
        <v>-9.3640300000000006E-3</v>
      </c>
    </row>
    <row r="190" spans="1:26" x14ac:dyDescent="0.25">
      <c r="A190" s="38">
        <v>8.2893600000000008E-3</v>
      </c>
      <c r="B190" s="38">
        <v>5.2949700000000004E-3</v>
      </c>
      <c r="C190" s="38">
        <v>2.5383300000000001E-3</v>
      </c>
      <c r="D190" s="38">
        <v>1.24303E-3</v>
      </c>
      <c r="E190" s="38">
        <v>-1.1929499999999999E-3</v>
      </c>
      <c r="F190" s="38">
        <v>-2.3379300000000002E-3</v>
      </c>
      <c r="G190" s="38">
        <v>-4.49191E-3</v>
      </c>
      <c r="H190" s="39">
        <v>-6.4770599999999998E-3</v>
      </c>
      <c r="S190" s="38">
        <f t="shared" si="23"/>
        <v>8.2893600000000008E-3</v>
      </c>
      <c r="T190" s="38">
        <f t="shared" si="16"/>
        <v>5.2949700000000004E-3</v>
      </c>
      <c r="U190" s="38">
        <f t="shared" si="17"/>
        <v>2.5383300000000001E-3</v>
      </c>
      <c r="V190" s="38">
        <f t="shared" si="18"/>
        <v>1.24303E-3</v>
      </c>
      <c r="W190" s="38">
        <f t="shared" si="19"/>
        <v>-1.1929499999999999E-3</v>
      </c>
      <c r="X190" s="38">
        <f t="shared" si="20"/>
        <v>-2.3379300000000002E-3</v>
      </c>
      <c r="Y190" s="38">
        <f t="shared" si="21"/>
        <v>-4.49191E-3</v>
      </c>
      <c r="Z190" s="38">
        <f t="shared" si="22"/>
        <v>-6.4770599999999998E-3</v>
      </c>
    </row>
    <row r="191" spans="1:26" x14ac:dyDescent="0.25">
      <c r="A191" s="38">
        <v>8.7636799999999994E-3</v>
      </c>
      <c r="B191" s="38">
        <v>5.5981399999999997E-3</v>
      </c>
      <c r="C191" s="38">
        <v>2.6837300000000001E-3</v>
      </c>
      <c r="D191" s="38">
        <v>1.3142500000000001E-3</v>
      </c>
      <c r="E191" s="38">
        <v>-1.26132E-3</v>
      </c>
      <c r="F191" s="38">
        <v>-2.4719099999999999E-3</v>
      </c>
      <c r="G191" s="38">
        <v>-4.7493500000000003E-3</v>
      </c>
      <c r="H191" s="39">
        <v>-6.8482500000000002E-3</v>
      </c>
      <c r="S191" s="38">
        <f t="shared" si="23"/>
        <v>8.7636799999999994E-3</v>
      </c>
      <c r="T191" s="38">
        <f t="shared" si="16"/>
        <v>5.5981399999999997E-3</v>
      </c>
      <c r="U191" s="38">
        <f t="shared" si="17"/>
        <v>2.6837300000000001E-3</v>
      </c>
      <c r="V191" s="38">
        <f t="shared" si="18"/>
        <v>1.3142500000000001E-3</v>
      </c>
      <c r="W191" s="38">
        <f t="shared" si="19"/>
        <v>-1.26132E-3</v>
      </c>
      <c r="X191" s="38">
        <f t="shared" si="20"/>
        <v>-2.4719099999999999E-3</v>
      </c>
      <c r="Y191" s="38">
        <f t="shared" si="21"/>
        <v>-4.7493500000000003E-3</v>
      </c>
      <c r="Z191" s="38">
        <f t="shared" si="22"/>
        <v>-6.8482500000000002E-3</v>
      </c>
    </row>
    <row r="192" spans="1:26" x14ac:dyDescent="0.25">
      <c r="A192" s="38">
        <v>6.3615499999999997E-3</v>
      </c>
      <c r="B192" s="38">
        <v>4.0637499999999997E-3</v>
      </c>
      <c r="C192" s="38">
        <v>1.9481500000000001E-3</v>
      </c>
      <c r="D192" s="38">
        <v>9.5401999999999998E-4</v>
      </c>
      <c r="E192" s="38">
        <v>-9.1558999999999998E-4</v>
      </c>
      <c r="F192" s="38">
        <v>-1.79433E-3</v>
      </c>
      <c r="G192" s="38">
        <v>-3.4473699999999999E-3</v>
      </c>
      <c r="H192" s="39">
        <v>-4.9706699999999999E-3</v>
      </c>
      <c r="S192" s="38">
        <f t="shared" si="23"/>
        <v>6.3615499999999997E-3</v>
      </c>
      <c r="T192" s="38">
        <f t="shared" si="16"/>
        <v>4.0637499999999997E-3</v>
      </c>
      <c r="U192" s="38">
        <f t="shared" si="17"/>
        <v>1.9481500000000001E-3</v>
      </c>
      <c r="V192" s="38">
        <f t="shared" si="18"/>
        <v>9.5401999999999998E-4</v>
      </c>
      <c r="W192" s="38">
        <f t="shared" si="19"/>
        <v>-9.1558999999999998E-4</v>
      </c>
      <c r="X192" s="38">
        <f t="shared" si="20"/>
        <v>-1.79433E-3</v>
      </c>
      <c r="Y192" s="38">
        <f t="shared" si="21"/>
        <v>-3.4473699999999999E-3</v>
      </c>
      <c r="Z192" s="38">
        <f t="shared" si="22"/>
        <v>-4.9706699999999999E-3</v>
      </c>
    </row>
    <row r="193" spans="1:26" x14ac:dyDescent="0.25">
      <c r="A193" s="38">
        <v>1.3602690000000001E-2</v>
      </c>
      <c r="B193" s="38">
        <v>8.6896999999999999E-3</v>
      </c>
      <c r="C193" s="38">
        <v>4.1658499999999996E-3</v>
      </c>
      <c r="D193" s="38">
        <v>2.04003E-3</v>
      </c>
      <c r="E193" s="38">
        <v>-1.9577800000000001E-3</v>
      </c>
      <c r="F193" s="38">
        <v>-3.8367200000000001E-3</v>
      </c>
      <c r="G193" s="38">
        <v>-7.3709600000000002E-3</v>
      </c>
      <c r="H193" s="39">
        <v>-1.0627320000000001E-2</v>
      </c>
      <c r="S193" s="38">
        <f t="shared" si="23"/>
        <v>1.3602690000000001E-2</v>
      </c>
      <c r="T193" s="38">
        <f t="shared" si="16"/>
        <v>8.6896999999999999E-3</v>
      </c>
      <c r="U193" s="38">
        <f t="shared" si="17"/>
        <v>4.1658499999999996E-3</v>
      </c>
      <c r="V193" s="38">
        <f t="shared" si="18"/>
        <v>2.04003E-3</v>
      </c>
      <c r="W193" s="38">
        <f t="shared" si="19"/>
        <v>-1.9577800000000001E-3</v>
      </c>
      <c r="X193" s="38">
        <f t="shared" si="20"/>
        <v>-3.8367200000000001E-3</v>
      </c>
      <c r="Y193" s="38">
        <f t="shared" si="21"/>
        <v>-7.3709600000000002E-3</v>
      </c>
      <c r="Z193" s="38">
        <f t="shared" si="22"/>
        <v>-1.0627320000000001E-2</v>
      </c>
    </row>
    <row r="194" spans="1:26" x14ac:dyDescent="0.25">
      <c r="A194" s="38">
        <v>1.8496889999999998E-2</v>
      </c>
      <c r="B194" s="38">
        <v>1.1817380000000001E-2</v>
      </c>
      <c r="C194" s="38">
        <v>5.6657900000000004E-3</v>
      </c>
      <c r="D194" s="38">
        <v>2.7746799999999999E-3</v>
      </c>
      <c r="E194" s="38">
        <v>-2.6630299999999998E-3</v>
      </c>
      <c r="F194" s="38">
        <v>-5.2190200000000004E-3</v>
      </c>
      <c r="G194" s="38">
        <v>-1.0027380000000001E-2</v>
      </c>
      <c r="H194" s="39">
        <v>-1.445835E-2</v>
      </c>
      <c r="S194" s="38">
        <f t="shared" si="23"/>
        <v>1.8496889999999998E-2</v>
      </c>
      <c r="T194" s="38">
        <f t="shared" si="16"/>
        <v>1.1817380000000001E-2</v>
      </c>
      <c r="U194" s="38">
        <f t="shared" si="17"/>
        <v>5.6657900000000004E-3</v>
      </c>
      <c r="V194" s="38">
        <f t="shared" si="18"/>
        <v>2.7746799999999999E-3</v>
      </c>
      <c r="W194" s="38">
        <f t="shared" si="19"/>
        <v>-2.6630299999999998E-3</v>
      </c>
      <c r="X194" s="38">
        <f t="shared" si="20"/>
        <v>-5.2190200000000004E-3</v>
      </c>
      <c r="Y194" s="38">
        <f t="shared" si="21"/>
        <v>-1.0027380000000001E-2</v>
      </c>
      <c r="Z194" s="38">
        <f t="shared" si="22"/>
        <v>-1.445835E-2</v>
      </c>
    </row>
    <row r="195" spans="1:26" x14ac:dyDescent="0.25">
      <c r="A195" s="38">
        <v>8.5849800000000007E-3</v>
      </c>
      <c r="B195" s="38">
        <v>5.4853799999999998E-3</v>
      </c>
      <c r="C195" s="38">
        <v>2.63021E-3</v>
      </c>
      <c r="D195" s="38">
        <v>1.2881500000000001E-3</v>
      </c>
      <c r="E195" s="38">
        <v>-1.2364400000000001E-3</v>
      </c>
      <c r="F195" s="38">
        <v>-2.4233000000000002E-3</v>
      </c>
      <c r="G195" s="38">
        <v>-4.65637E-3</v>
      </c>
      <c r="H195" s="39">
        <v>-6.7146100000000002E-3</v>
      </c>
      <c r="S195" s="38">
        <f t="shared" si="23"/>
        <v>8.5849800000000007E-3</v>
      </c>
      <c r="T195" s="38">
        <f t="shared" si="16"/>
        <v>5.4853799999999998E-3</v>
      </c>
      <c r="U195" s="38">
        <f t="shared" si="17"/>
        <v>2.63021E-3</v>
      </c>
      <c r="V195" s="38">
        <f t="shared" si="18"/>
        <v>1.2881500000000001E-3</v>
      </c>
      <c r="W195" s="38">
        <f t="shared" si="19"/>
        <v>-1.2364400000000001E-3</v>
      </c>
      <c r="X195" s="38">
        <f t="shared" si="20"/>
        <v>-2.4233000000000002E-3</v>
      </c>
      <c r="Y195" s="38">
        <f t="shared" si="21"/>
        <v>-4.65637E-3</v>
      </c>
      <c r="Z195" s="38">
        <f t="shared" si="22"/>
        <v>-6.7146100000000002E-3</v>
      </c>
    </row>
    <row r="196" spans="1:26" x14ac:dyDescent="0.25">
      <c r="A196" s="38">
        <v>1.1801030000000001E-2</v>
      </c>
      <c r="B196" s="38">
        <v>7.5413199999999998E-3</v>
      </c>
      <c r="C196" s="38">
        <v>3.61656E-3</v>
      </c>
      <c r="D196" s="38">
        <v>1.7713399999999999E-3</v>
      </c>
      <c r="E196" s="38">
        <v>-1.7005099999999999E-3</v>
      </c>
      <c r="F196" s="38">
        <v>-3.3330999999999999E-3</v>
      </c>
      <c r="G196" s="38">
        <v>-6.4055900000000001E-3</v>
      </c>
      <c r="H196" s="39">
        <v>-9.2385499999999999E-3</v>
      </c>
      <c r="S196" s="38">
        <f t="shared" si="23"/>
        <v>1.1801030000000001E-2</v>
      </c>
      <c r="T196" s="38">
        <f t="shared" ref="T196:T214" si="24">B196-K196</f>
        <v>7.5413199999999998E-3</v>
      </c>
      <c r="U196" s="38">
        <f t="shared" ref="U196:U214" si="25">C196-L196</f>
        <v>3.61656E-3</v>
      </c>
      <c r="V196" s="38">
        <f t="shared" ref="V196:V214" si="26">D196-M196</f>
        <v>1.7713399999999999E-3</v>
      </c>
      <c r="W196" s="38">
        <f t="shared" ref="W196:W214" si="27">E196-N196</f>
        <v>-1.7005099999999999E-3</v>
      </c>
      <c r="X196" s="38">
        <f t="shared" ref="X196:X214" si="28">F196-O196</f>
        <v>-3.3330999999999999E-3</v>
      </c>
      <c r="Y196" s="38">
        <f t="shared" ref="Y196:Y214" si="29">G196-P196</f>
        <v>-6.4055900000000001E-3</v>
      </c>
      <c r="Z196" s="38">
        <f t="shared" ref="Z196:Z214" si="30">H196-Q196</f>
        <v>-9.2385499999999999E-3</v>
      </c>
    </row>
    <row r="197" spans="1:26" x14ac:dyDescent="0.25">
      <c r="A197" s="38">
        <v>1.236977E-2</v>
      </c>
      <c r="B197" s="38">
        <v>7.9055600000000007E-3</v>
      </c>
      <c r="C197" s="38">
        <v>3.7916099999999999E-3</v>
      </c>
      <c r="D197" s="38">
        <v>1.85717E-3</v>
      </c>
      <c r="E197" s="38">
        <v>-1.78308E-3</v>
      </c>
      <c r="F197" s="38">
        <v>-3.4951100000000001E-3</v>
      </c>
      <c r="G197" s="38">
        <v>-6.71756E-3</v>
      </c>
      <c r="H197" s="39">
        <v>-9.6893799999999992E-3</v>
      </c>
      <c r="S197" s="38">
        <f t="shared" ref="S197:S214" si="31">A197-J197</f>
        <v>1.236977E-2</v>
      </c>
      <c r="T197" s="38">
        <f t="shared" si="24"/>
        <v>7.9055600000000007E-3</v>
      </c>
      <c r="U197" s="38">
        <f t="shared" si="25"/>
        <v>3.7916099999999999E-3</v>
      </c>
      <c r="V197" s="38">
        <f t="shared" si="26"/>
        <v>1.85717E-3</v>
      </c>
      <c r="W197" s="38">
        <f t="shared" si="27"/>
        <v>-1.78308E-3</v>
      </c>
      <c r="X197" s="38">
        <f t="shared" si="28"/>
        <v>-3.4951100000000001E-3</v>
      </c>
      <c r="Y197" s="38">
        <f t="shared" si="29"/>
        <v>-6.71756E-3</v>
      </c>
      <c r="Z197" s="38">
        <f t="shared" si="30"/>
        <v>-9.6893799999999992E-3</v>
      </c>
    </row>
    <row r="198" spans="1:26" x14ac:dyDescent="0.25">
      <c r="A198" s="38">
        <v>1.615637E-2</v>
      </c>
      <c r="B198" s="38">
        <v>1.0326719999999999E-2</v>
      </c>
      <c r="C198" s="38">
        <v>4.9533499999999996E-3</v>
      </c>
      <c r="D198" s="38">
        <v>2.4263399999999999E-3</v>
      </c>
      <c r="E198" s="38">
        <v>-2.3297700000000001E-3</v>
      </c>
      <c r="F198" s="38">
        <v>-4.5669200000000004E-3</v>
      </c>
      <c r="G198" s="38">
        <v>-8.7784400000000002E-3</v>
      </c>
      <c r="H198" s="39">
        <v>-1.266317E-2</v>
      </c>
      <c r="S198" s="38">
        <f t="shared" si="31"/>
        <v>1.615637E-2</v>
      </c>
      <c r="T198" s="38">
        <f t="shared" si="24"/>
        <v>1.0326719999999999E-2</v>
      </c>
      <c r="U198" s="38">
        <f t="shared" si="25"/>
        <v>4.9533499999999996E-3</v>
      </c>
      <c r="V198" s="38">
        <f t="shared" si="26"/>
        <v>2.4263399999999999E-3</v>
      </c>
      <c r="W198" s="38">
        <f t="shared" si="27"/>
        <v>-2.3297700000000001E-3</v>
      </c>
      <c r="X198" s="38">
        <f t="shared" si="28"/>
        <v>-4.5669200000000004E-3</v>
      </c>
      <c r="Y198" s="38">
        <f t="shared" si="29"/>
        <v>-8.7784400000000002E-3</v>
      </c>
      <c r="Z198" s="38">
        <f t="shared" si="30"/>
        <v>-1.266317E-2</v>
      </c>
    </row>
    <row r="199" spans="1:26" x14ac:dyDescent="0.25">
      <c r="A199" s="38">
        <v>1.152564E-2</v>
      </c>
      <c r="B199" s="38">
        <v>7.3677400000000002E-3</v>
      </c>
      <c r="C199" s="38">
        <v>3.5344600000000001E-3</v>
      </c>
      <c r="D199" s="38">
        <v>1.7314100000000001E-3</v>
      </c>
      <c r="E199" s="38">
        <v>-1.6627E-3</v>
      </c>
      <c r="F199" s="38">
        <v>-3.2595100000000002E-3</v>
      </c>
      <c r="G199" s="38">
        <v>-6.26613E-3</v>
      </c>
      <c r="H199" s="39">
        <v>-9.04019E-3</v>
      </c>
      <c r="S199" s="38">
        <f t="shared" si="31"/>
        <v>1.152564E-2</v>
      </c>
      <c r="T199" s="38">
        <f t="shared" si="24"/>
        <v>7.3677400000000002E-3</v>
      </c>
      <c r="U199" s="38">
        <f t="shared" si="25"/>
        <v>3.5344600000000001E-3</v>
      </c>
      <c r="V199" s="38">
        <f t="shared" si="26"/>
        <v>1.7314100000000001E-3</v>
      </c>
      <c r="W199" s="38">
        <f t="shared" si="27"/>
        <v>-1.6627E-3</v>
      </c>
      <c r="X199" s="38">
        <f t="shared" si="28"/>
        <v>-3.2595100000000002E-3</v>
      </c>
      <c r="Y199" s="38">
        <f t="shared" si="29"/>
        <v>-6.26613E-3</v>
      </c>
      <c r="Z199" s="38">
        <f t="shared" si="30"/>
        <v>-9.04019E-3</v>
      </c>
    </row>
    <row r="200" spans="1:26" x14ac:dyDescent="0.25">
      <c r="A200" s="38">
        <v>7.4954699999999997E-3</v>
      </c>
      <c r="B200" s="38">
        <v>4.7922099999999999E-3</v>
      </c>
      <c r="C200" s="38">
        <v>2.2993000000000002E-3</v>
      </c>
      <c r="D200" s="38">
        <v>1.12645E-3</v>
      </c>
      <c r="E200" s="38">
        <v>-1.08194E-3</v>
      </c>
      <c r="F200" s="38">
        <v>-2.1212000000000002E-3</v>
      </c>
      <c r="G200" s="38">
        <v>-4.0785800000000001E-3</v>
      </c>
      <c r="H200" s="39">
        <v>-5.8853100000000004E-3</v>
      </c>
      <c r="S200" s="38">
        <f t="shared" si="31"/>
        <v>7.4954699999999997E-3</v>
      </c>
      <c r="T200" s="38">
        <f t="shared" si="24"/>
        <v>4.7922099999999999E-3</v>
      </c>
      <c r="U200" s="38">
        <f t="shared" si="25"/>
        <v>2.2993000000000002E-3</v>
      </c>
      <c r="V200" s="38">
        <f t="shared" si="26"/>
        <v>1.12645E-3</v>
      </c>
      <c r="W200" s="38">
        <f t="shared" si="27"/>
        <v>-1.08194E-3</v>
      </c>
      <c r="X200" s="38">
        <f t="shared" si="28"/>
        <v>-2.1212000000000002E-3</v>
      </c>
      <c r="Y200" s="38">
        <f t="shared" si="29"/>
        <v>-4.0785800000000001E-3</v>
      </c>
      <c r="Z200" s="38">
        <f t="shared" si="30"/>
        <v>-5.8853100000000004E-3</v>
      </c>
    </row>
    <row r="201" spans="1:26" x14ac:dyDescent="0.25">
      <c r="A201" s="38">
        <v>7.5995200000000002E-3</v>
      </c>
      <c r="B201" s="38">
        <v>4.8596000000000004E-3</v>
      </c>
      <c r="C201" s="38">
        <v>2.3320699999999999E-3</v>
      </c>
      <c r="D201" s="38">
        <v>1.1426100000000001E-3</v>
      </c>
      <c r="E201" s="38">
        <v>-1.09768E-3</v>
      </c>
      <c r="F201" s="38">
        <v>-2.15227E-3</v>
      </c>
      <c r="G201" s="38">
        <v>-4.1391400000000004E-3</v>
      </c>
      <c r="H201" s="39">
        <v>-5.9739099999999998E-3</v>
      </c>
      <c r="S201" s="38">
        <f t="shared" si="31"/>
        <v>7.5995200000000002E-3</v>
      </c>
      <c r="T201" s="38">
        <f t="shared" si="24"/>
        <v>4.8596000000000004E-3</v>
      </c>
      <c r="U201" s="38">
        <f t="shared" si="25"/>
        <v>2.3320699999999999E-3</v>
      </c>
      <c r="V201" s="38">
        <f t="shared" si="26"/>
        <v>1.1426100000000001E-3</v>
      </c>
      <c r="W201" s="38">
        <f t="shared" si="27"/>
        <v>-1.09768E-3</v>
      </c>
      <c r="X201" s="38">
        <f t="shared" si="28"/>
        <v>-2.15227E-3</v>
      </c>
      <c r="Y201" s="38">
        <f t="shared" si="29"/>
        <v>-4.1391400000000004E-3</v>
      </c>
      <c r="Z201" s="38">
        <f t="shared" si="30"/>
        <v>-5.9739099999999998E-3</v>
      </c>
    </row>
    <row r="202" spans="1:26" x14ac:dyDescent="0.25">
      <c r="A202" s="38">
        <v>7.2661100000000001E-3</v>
      </c>
      <c r="B202" s="38">
        <v>4.6512000000000003E-3</v>
      </c>
      <c r="C202" s="38">
        <v>2.2343799999999998E-3</v>
      </c>
      <c r="D202" s="38">
        <v>1.0953099999999999E-3</v>
      </c>
      <c r="E202" s="38">
        <v>-1.0533300000000001E-3</v>
      </c>
      <c r="F202" s="38">
        <v>-2.0663499999999998E-3</v>
      </c>
      <c r="G202" s="38">
        <v>-3.9779200000000002E-3</v>
      </c>
      <c r="H202" s="39">
        <v>-5.7469299999999999E-3</v>
      </c>
      <c r="S202" s="38">
        <f t="shared" si="31"/>
        <v>7.2661100000000001E-3</v>
      </c>
      <c r="T202" s="38">
        <f t="shared" si="24"/>
        <v>4.6512000000000003E-3</v>
      </c>
      <c r="U202" s="38">
        <f t="shared" si="25"/>
        <v>2.2343799999999998E-3</v>
      </c>
      <c r="V202" s="38">
        <f t="shared" si="26"/>
        <v>1.0953099999999999E-3</v>
      </c>
      <c r="W202" s="38">
        <f t="shared" si="27"/>
        <v>-1.0533300000000001E-3</v>
      </c>
      <c r="X202" s="38">
        <f t="shared" si="28"/>
        <v>-2.0663499999999998E-3</v>
      </c>
      <c r="Y202" s="38">
        <f t="shared" si="29"/>
        <v>-3.9779200000000002E-3</v>
      </c>
      <c r="Z202" s="38">
        <f t="shared" si="30"/>
        <v>-5.7469299999999999E-3</v>
      </c>
    </row>
    <row r="203" spans="1:26" x14ac:dyDescent="0.25">
      <c r="A203" s="38">
        <v>7.6330699999999996E-3</v>
      </c>
      <c r="B203" s="38">
        <v>4.8861399999999998E-3</v>
      </c>
      <c r="C203" s="38">
        <v>2.3472300000000001E-3</v>
      </c>
      <c r="D203" s="38">
        <v>1.1506299999999999E-3</v>
      </c>
      <c r="E203" s="38">
        <v>-1.10651E-3</v>
      </c>
      <c r="F203" s="38">
        <v>-2.1706799999999999E-3</v>
      </c>
      <c r="G203" s="38">
        <v>-4.1787100000000004E-3</v>
      </c>
      <c r="H203" s="39">
        <v>-6.0369100000000004E-3</v>
      </c>
      <c r="S203" s="38">
        <f t="shared" si="31"/>
        <v>7.6330699999999996E-3</v>
      </c>
      <c r="T203" s="38">
        <f t="shared" si="24"/>
        <v>4.8861399999999998E-3</v>
      </c>
      <c r="U203" s="38">
        <f t="shared" si="25"/>
        <v>2.3472300000000001E-3</v>
      </c>
      <c r="V203" s="38">
        <f t="shared" si="26"/>
        <v>1.1506299999999999E-3</v>
      </c>
      <c r="W203" s="38">
        <f t="shared" si="27"/>
        <v>-1.10651E-3</v>
      </c>
      <c r="X203" s="38">
        <f t="shared" si="28"/>
        <v>-2.1706799999999999E-3</v>
      </c>
      <c r="Y203" s="38">
        <f t="shared" si="29"/>
        <v>-4.1787100000000004E-3</v>
      </c>
      <c r="Z203" s="38">
        <f t="shared" si="30"/>
        <v>-6.0369100000000004E-3</v>
      </c>
    </row>
    <row r="204" spans="1:26" x14ac:dyDescent="0.25">
      <c r="A204" s="38">
        <v>5.5060600000000001E-3</v>
      </c>
      <c r="B204" s="38">
        <v>3.5244500000000002E-3</v>
      </c>
      <c r="C204" s="38">
        <v>1.6930199999999999E-3</v>
      </c>
      <c r="D204" s="38">
        <v>8.2991E-4</v>
      </c>
      <c r="E204" s="38">
        <v>-7.9803000000000003E-4</v>
      </c>
      <c r="F204" s="38">
        <v>-1.56548E-3</v>
      </c>
      <c r="G204" s="38">
        <v>-3.0134599999999999E-3</v>
      </c>
      <c r="H204" s="39">
        <v>-4.3531899999999998E-3</v>
      </c>
      <c r="S204" s="38">
        <f t="shared" si="31"/>
        <v>5.5060600000000001E-3</v>
      </c>
      <c r="T204" s="38">
        <f t="shared" si="24"/>
        <v>3.5244500000000002E-3</v>
      </c>
      <c r="U204" s="38">
        <f t="shared" si="25"/>
        <v>1.6930199999999999E-3</v>
      </c>
      <c r="V204" s="38">
        <f t="shared" si="26"/>
        <v>8.2991E-4</v>
      </c>
      <c r="W204" s="38">
        <f t="shared" si="27"/>
        <v>-7.9803000000000003E-4</v>
      </c>
      <c r="X204" s="38">
        <f t="shared" si="28"/>
        <v>-1.56548E-3</v>
      </c>
      <c r="Y204" s="38">
        <f t="shared" si="29"/>
        <v>-3.0134599999999999E-3</v>
      </c>
      <c r="Z204" s="38">
        <f t="shared" si="30"/>
        <v>-4.3531899999999998E-3</v>
      </c>
    </row>
    <row r="205" spans="1:26" x14ac:dyDescent="0.25">
      <c r="A205" s="38">
        <v>1.1679459999999999E-2</v>
      </c>
      <c r="B205" s="38">
        <v>7.4757499999999998E-3</v>
      </c>
      <c r="C205" s="38">
        <v>3.59086E-3</v>
      </c>
      <c r="D205" s="38">
        <v>1.76015E-3</v>
      </c>
      <c r="E205" s="38">
        <v>-1.69242E-3</v>
      </c>
      <c r="F205" s="38">
        <v>-3.3198099999999999E-3</v>
      </c>
      <c r="G205" s="38">
        <v>-6.3897900000000002E-3</v>
      </c>
      <c r="H205" s="39">
        <v>-9.2295599999999995E-3</v>
      </c>
      <c r="S205" s="38">
        <f t="shared" si="31"/>
        <v>1.1679459999999999E-2</v>
      </c>
      <c r="T205" s="38">
        <f t="shared" si="24"/>
        <v>7.4757499999999998E-3</v>
      </c>
      <c r="U205" s="38">
        <f t="shared" si="25"/>
        <v>3.59086E-3</v>
      </c>
      <c r="V205" s="38">
        <f t="shared" si="26"/>
        <v>1.76015E-3</v>
      </c>
      <c r="W205" s="38">
        <f t="shared" si="27"/>
        <v>-1.69242E-3</v>
      </c>
      <c r="X205" s="38">
        <f t="shared" si="28"/>
        <v>-3.3198099999999999E-3</v>
      </c>
      <c r="Y205" s="38">
        <f t="shared" si="29"/>
        <v>-6.3897900000000002E-3</v>
      </c>
      <c r="Z205" s="38">
        <f t="shared" si="30"/>
        <v>-9.2295599999999995E-3</v>
      </c>
    </row>
    <row r="206" spans="1:26" x14ac:dyDescent="0.25">
      <c r="A206" s="38">
        <v>1.585984E-2</v>
      </c>
      <c r="B206" s="38">
        <v>1.015223E-2</v>
      </c>
      <c r="C206" s="38">
        <v>4.8767899999999998E-3</v>
      </c>
      <c r="D206" s="38">
        <v>2.3905599999999999E-3</v>
      </c>
      <c r="E206" s="38">
        <v>-2.2987099999999998E-3</v>
      </c>
      <c r="F206" s="38">
        <v>-4.5092300000000004E-3</v>
      </c>
      <c r="G206" s="38">
        <v>-8.6796200000000007E-3</v>
      </c>
      <c r="H206" s="39">
        <v>-1.253772E-2</v>
      </c>
      <c r="S206" s="38">
        <f t="shared" si="31"/>
        <v>1.585984E-2</v>
      </c>
      <c r="T206" s="38">
        <f t="shared" si="24"/>
        <v>1.015223E-2</v>
      </c>
      <c r="U206" s="38">
        <f t="shared" si="25"/>
        <v>4.8767899999999998E-3</v>
      </c>
      <c r="V206" s="38">
        <f t="shared" si="26"/>
        <v>2.3905599999999999E-3</v>
      </c>
      <c r="W206" s="38">
        <f t="shared" si="27"/>
        <v>-2.2987099999999998E-3</v>
      </c>
      <c r="X206" s="38">
        <f t="shared" si="28"/>
        <v>-4.5092300000000004E-3</v>
      </c>
      <c r="Y206" s="38">
        <f t="shared" si="29"/>
        <v>-8.6796200000000007E-3</v>
      </c>
      <c r="Z206" s="38">
        <f t="shared" si="30"/>
        <v>-1.253772E-2</v>
      </c>
    </row>
    <row r="207" spans="1:26" x14ac:dyDescent="0.25">
      <c r="A207" s="38">
        <v>7.3534100000000003E-3</v>
      </c>
      <c r="B207" s="38">
        <v>4.7075299999999997E-3</v>
      </c>
      <c r="C207" s="38">
        <v>2.2615500000000002E-3</v>
      </c>
      <c r="D207" s="38">
        <v>1.1086500000000001E-3</v>
      </c>
      <c r="E207" s="38">
        <v>-1.0661399999999999E-3</v>
      </c>
      <c r="F207" s="38">
        <v>-2.0914800000000002E-3</v>
      </c>
      <c r="G207" s="38">
        <v>-4.02616E-3</v>
      </c>
      <c r="H207" s="39">
        <v>-5.8163099999999999E-3</v>
      </c>
      <c r="S207" s="38">
        <f t="shared" si="31"/>
        <v>7.3534100000000003E-3</v>
      </c>
      <c r="T207" s="38">
        <f t="shared" si="24"/>
        <v>4.7075299999999997E-3</v>
      </c>
      <c r="U207" s="38">
        <f t="shared" si="25"/>
        <v>2.2615500000000002E-3</v>
      </c>
      <c r="V207" s="38">
        <f t="shared" si="26"/>
        <v>1.1086500000000001E-3</v>
      </c>
      <c r="W207" s="38">
        <f t="shared" si="27"/>
        <v>-1.0661399999999999E-3</v>
      </c>
      <c r="X207" s="38">
        <f t="shared" si="28"/>
        <v>-2.0914800000000002E-3</v>
      </c>
      <c r="Y207" s="38">
        <f t="shared" si="29"/>
        <v>-4.02616E-3</v>
      </c>
      <c r="Z207" s="38">
        <f t="shared" si="30"/>
        <v>-5.8163099999999999E-3</v>
      </c>
    </row>
    <row r="208" spans="1:26" x14ac:dyDescent="0.25">
      <c r="A208" s="38">
        <v>1.1472120000000001E-2</v>
      </c>
      <c r="B208" s="38">
        <v>7.3453399999999997E-3</v>
      </c>
      <c r="C208" s="38">
        <v>3.5293299999999998E-3</v>
      </c>
      <c r="D208" s="38">
        <v>1.7302699999999999E-3</v>
      </c>
      <c r="E208" s="38">
        <v>-1.66421E-3</v>
      </c>
      <c r="F208" s="38">
        <v>-3.2649699999999999E-3</v>
      </c>
      <c r="G208" s="38">
        <v>-6.2861899999999997E-3</v>
      </c>
      <c r="H208" s="39">
        <v>-9.0827000000000008E-3</v>
      </c>
      <c r="S208" s="38">
        <f t="shared" si="31"/>
        <v>1.1472120000000001E-2</v>
      </c>
      <c r="T208" s="38">
        <f t="shared" si="24"/>
        <v>7.3453399999999997E-3</v>
      </c>
      <c r="U208" s="38">
        <f t="shared" si="25"/>
        <v>3.5293299999999998E-3</v>
      </c>
      <c r="V208" s="38">
        <f t="shared" si="26"/>
        <v>1.7302699999999999E-3</v>
      </c>
      <c r="W208" s="38">
        <f t="shared" si="27"/>
        <v>-1.66421E-3</v>
      </c>
      <c r="X208" s="38">
        <f t="shared" si="28"/>
        <v>-3.2649699999999999E-3</v>
      </c>
      <c r="Y208" s="38">
        <f t="shared" si="29"/>
        <v>-6.2861899999999997E-3</v>
      </c>
      <c r="Z208" s="38">
        <f t="shared" si="30"/>
        <v>-9.0827000000000008E-3</v>
      </c>
    </row>
    <row r="209" spans="1:26" x14ac:dyDescent="0.25">
      <c r="A209" s="38">
        <v>1.06126E-2</v>
      </c>
      <c r="B209" s="38">
        <v>6.7955999999999997E-3</v>
      </c>
      <c r="C209" s="38">
        <v>3.2654699999999999E-3</v>
      </c>
      <c r="D209" s="38">
        <v>1.60097E-3</v>
      </c>
      <c r="E209" s="38">
        <v>-1.5399700000000001E-3</v>
      </c>
      <c r="F209" s="38">
        <v>-3.0213699999999998E-3</v>
      </c>
      <c r="G209" s="38">
        <v>-5.8176399999999998E-3</v>
      </c>
      <c r="H209" s="39">
        <v>-8.4063699999999998E-3</v>
      </c>
      <c r="S209" s="38">
        <f t="shared" si="31"/>
        <v>1.06126E-2</v>
      </c>
      <c r="T209" s="38">
        <f t="shared" si="24"/>
        <v>6.7955999999999997E-3</v>
      </c>
      <c r="U209" s="38">
        <f t="shared" si="25"/>
        <v>3.2654699999999999E-3</v>
      </c>
      <c r="V209" s="38">
        <f t="shared" si="26"/>
        <v>1.60097E-3</v>
      </c>
      <c r="W209" s="38">
        <f t="shared" si="27"/>
        <v>-1.5399700000000001E-3</v>
      </c>
      <c r="X209" s="38">
        <f t="shared" si="28"/>
        <v>-3.0213699999999998E-3</v>
      </c>
      <c r="Y209" s="38">
        <f t="shared" si="29"/>
        <v>-5.8176399999999998E-3</v>
      </c>
      <c r="Z209" s="38">
        <f t="shared" si="30"/>
        <v>-8.4063699999999998E-3</v>
      </c>
    </row>
    <row r="210" spans="1:26" x14ac:dyDescent="0.25">
      <c r="A210" s="38">
        <v>1.3866430000000001E-2</v>
      </c>
      <c r="B210" s="38">
        <v>8.8799199999999995E-3</v>
      </c>
      <c r="C210" s="38">
        <v>4.2674100000000001E-3</v>
      </c>
      <c r="D210" s="38">
        <v>2.0922900000000001E-3</v>
      </c>
      <c r="E210" s="38">
        <v>-2.0127399999999998E-3</v>
      </c>
      <c r="F210" s="38">
        <v>-3.9490699999999998E-3</v>
      </c>
      <c r="G210" s="38">
        <v>-7.6045399999999999E-3</v>
      </c>
      <c r="H210" s="39">
        <v>-1.0989240000000001E-2</v>
      </c>
      <c r="S210" s="38">
        <f t="shared" si="31"/>
        <v>1.3866430000000001E-2</v>
      </c>
      <c r="T210" s="38">
        <f t="shared" si="24"/>
        <v>8.8799199999999995E-3</v>
      </c>
      <c r="U210" s="38">
        <f t="shared" si="25"/>
        <v>4.2674100000000001E-3</v>
      </c>
      <c r="V210" s="38">
        <f t="shared" si="26"/>
        <v>2.0922900000000001E-3</v>
      </c>
      <c r="W210" s="38">
        <f t="shared" si="27"/>
        <v>-2.0127399999999998E-3</v>
      </c>
      <c r="X210" s="38">
        <f t="shared" si="28"/>
        <v>-3.9490699999999998E-3</v>
      </c>
      <c r="Y210" s="38">
        <f t="shared" si="29"/>
        <v>-7.6045399999999999E-3</v>
      </c>
      <c r="Z210" s="38">
        <f t="shared" si="30"/>
        <v>-1.0989240000000001E-2</v>
      </c>
    </row>
    <row r="211" spans="1:26" x14ac:dyDescent="0.25">
      <c r="A211" s="38">
        <v>9.9096600000000007E-3</v>
      </c>
      <c r="B211" s="38">
        <v>6.34674E-3</v>
      </c>
      <c r="C211" s="38">
        <v>3.05039E-3</v>
      </c>
      <c r="D211" s="38">
        <v>1.4956699999999999E-3</v>
      </c>
      <c r="E211" s="38">
        <v>-1.43896E-3</v>
      </c>
      <c r="F211" s="38">
        <v>-2.8234499999999999E-3</v>
      </c>
      <c r="G211" s="38">
        <v>-5.4375999999999999E-3</v>
      </c>
      <c r="H211" s="39">
        <v>-7.8587099999999997E-3</v>
      </c>
      <c r="S211" s="38">
        <f t="shared" si="31"/>
        <v>9.9096600000000007E-3</v>
      </c>
      <c r="T211" s="38">
        <f t="shared" si="24"/>
        <v>6.34674E-3</v>
      </c>
      <c r="U211" s="38">
        <f t="shared" si="25"/>
        <v>3.05039E-3</v>
      </c>
      <c r="V211" s="38">
        <f t="shared" si="26"/>
        <v>1.4956699999999999E-3</v>
      </c>
      <c r="W211" s="38">
        <f t="shared" si="27"/>
        <v>-1.43896E-3</v>
      </c>
      <c r="X211" s="38">
        <f t="shared" si="28"/>
        <v>-2.8234499999999999E-3</v>
      </c>
      <c r="Y211" s="38">
        <f t="shared" si="29"/>
        <v>-5.4375999999999999E-3</v>
      </c>
      <c r="Z211" s="38">
        <f t="shared" si="30"/>
        <v>-7.8587099999999997E-3</v>
      </c>
    </row>
    <row r="212" spans="1:26" x14ac:dyDescent="0.25">
      <c r="A212" s="38">
        <v>6.4850799999999998E-3</v>
      </c>
      <c r="B212" s="38">
        <v>4.1541499999999997E-3</v>
      </c>
      <c r="C212" s="38">
        <v>1.9969300000000001E-3</v>
      </c>
      <c r="D212" s="38">
        <v>9.7922000000000005E-4</v>
      </c>
      <c r="E212" s="38">
        <v>-9.4227999999999998E-4</v>
      </c>
      <c r="F212" s="38">
        <v>-1.84906E-3</v>
      </c>
      <c r="G212" s="38">
        <v>-3.56171E-3</v>
      </c>
      <c r="H212" s="39">
        <v>-5.1485400000000001E-3</v>
      </c>
      <c r="S212" s="38">
        <f t="shared" si="31"/>
        <v>6.4850799999999998E-3</v>
      </c>
      <c r="T212" s="38">
        <f t="shared" si="24"/>
        <v>4.1541499999999997E-3</v>
      </c>
      <c r="U212" s="38">
        <f t="shared" si="25"/>
        <v>1.9969300000000001E-3</v>
      </c>
      <c r="V212" s="38">
        <f t="shared" si="26"/>
        <v>9.7922000000000005E-4</v>
      </c>
      <c r="W212" s="38">
        <f t="shared" si="27"/>
        <v>-9.4227999999999998E-4</v>
      </c>
      <c r="X212" s="38">
        <f t="shared" si="28"/>
        <v>-1.84906E-3</v>
      </c>
      <c r="Y212" s="38">
        <f t="shared" si="29"/>
        <v>-3.56171E-3</v>
      </c>
      <c r="Z212" s="38">
        <f t="shared" si="30"/>
        <v>-5.1485400000000001E-3</v>
      </c>
    </row>
    <row r="213" spans="1:26" x14ac:dyDescent="0.25">
      <c r="A213" s="38">
        <v>6.60672E-3</v>
      </c>
      <c r="B213" s="38">
        <v>4.2328499999999998E-3</v>
      </c>
      <c r="C213" s="38">
        <v>2.0351499999999999E-3</v>
      </c>
      <c r="D213" s="38">
        <v>9.9806999999999999E-4</v>
      </c>
      <c r="E213" s="38">
        <v>-9.6058000000000005E-4</v>
      </c>
      <c r="F213" s="38">
        <v>-1.88518E-3</v>
      </c>
      <c r="G213" s="38">
        <v>-3.6319999999999998E-3</v>
      </c>
      <c r="H213" s="39">
        <v>-5.2511800000000003E-3</v>
      </c>
      <c r="S213" s="38">
        <f t="shared" si="31"/>
        <v>6.60672E-3</v>
      </c>
      <c r="T213" s="38">
        <f t="shared" si="24"/>
        <v>4.2328499999999998E-3</v>
      </c>
      <c r="U213" s="38">
        <f t="shared" si="25"/>
        <v>2.0351499999999999E-3</v>
      </c>
      <c r="V213" s="38">
        <f t="shared" si="26"/>
        <v>9.9806999999999999E-4</v>
      </c>
      <c r="W213" s="38">
        <f t="shared" si="27"/>
        <v>-9.6058000000000005E-4</v>
      </c>
      <c r="X213" s="38">
        <f t="shared" si="28"/>
        <v>-1.88518E-3</v>
      </c>
      <c r="Y213" s="38">
        <f t="shared" si="29"/>
        <v>-3.6319999999999998E-3</v>
      </c>
      <c r="Z213" s="38">
        <f t="shared" si="30"/>
        <v>-5.2511800000000003E-3</v>
      </c>
    </row>
    <row r="214" spans="1:26" x14ac:dyDescent="0.25">
      <c r="S214" s="38">
        <f t="shared" si="31"/>
        <v>0</v>
      </c>
      <c r="T214" s="38">
        <f t="shared" si="24"/>
        <v>0</v>
      </c>
      <c r="U214" s="38">
        <f t="shared" si="25"/>
        <v>0</v>
      </c>
      <c r="V214" s="38">
        <f t="shared" si="26"/>
        <v>0</v>
      </c>
      <c r="W214" s="38">
        <f t="shared" si="27"/>
        <v>0</v>
      </c>
      <c r="X214" s="38">
        <f t="shared" si="28"/>
        <v>0</v>
      </c>
      <c r="Y214" s="38">
        <f t="shared" si="29"/>
        <v>0</v>
      </c>
      <c r="Z214" s="38">
        <f t="shared" si="30"/>
        <v>0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E62"/>
  <sheetViews>
    <sheetView topLeftCell="AS1" workbookViewId="0">
      <selection activeCell="BF17" sqref="BF17"/>
    </sheetView>
  </sheetViews>
  <sheetFormatPr defaultRowHeight="13.2" x14ac:dyDescent="0.25"/>
  <cols>
    <col min="1" max="1" width="9.109375" style="92" customWidth="1"/>
    <col min="2" max="40" width="9.109375" style="211" customWidth="1"/>
    <col min="41" max="82" width="9.109375" style="212" customWidth="1"/>
  </cols>
  <sheetData>
    <row r="3" spans="1:83" x14ac:dyDescent="0.25">
      <c r="B3" s="211">
        <v>-0.4</v>
      </c>
      <c r="C3" s="211">
        <f>B3+0.01</f>
        <v>-0.39</v>
      </c>
      <c r="D3" s="211">
        <f t="shared" ref="D3:BO3" si="0">C3+0.01</f>
        <v>-0.38</v>
      </c>
      <c r="E3" s="211">
        <f t="shared" si="0"/>
        <v>-0.37</v>
      </c>
      <c r="F3" s="211">
        <f t="shared" si="0"/>
        <v>-0.36</v>
      </c>
      <c r="G3" s="211">
        <f t="shared" si="0"/>
        <v>-0.35</v>
      </c>
      <c r="H3" s="211">
        <f t="shared" si="0"/>
        <v>-0.33999999999999997</v>
      </c>
      <c r="I3" s="211">
        <f t="shared" si="0"/>
        <v>-0.32999999999999996</v>
      </c>
      <c r="J3" s="211">
        <f t="shared" si="0"/>
        <v>-0.31999999999999995</v>
      </c>
      <c r="K3" s="211">
        <f t="shared" si="0"/>
        <v>-0.30999999999999994</v>
      </c>
      <c r="L3" s="211">
        <f t="shared" si="0"/>
        <v>-0.29999999999999993</v>
      </c>
      <c r="M3" s="211">
        <f t="shared" si="0"/>
        <v>-0.28999999999999992</v>
      </c>
      <c r="N3" s="211">
        <f t="shared" si="0"/>
        <v>-0.27999999999999992</v>
      </c>
      <c r="O3" s="211">
        <f t="shared" si="0"/>
        <v>-0.26999999999999991</v>
      </c>
      <c r="P3" s="211">
        <f t="shared" si="0"/>
        <v>-0.2599999999999999</v>
      </c>
      <c r="Q3" s="211">
        <f t="shared" si="0"/>
        <v>-0.24999999999999989</v>
      </c>
      <c r="R3" s="211">
        <f t="shared" si="0"/>
        <v>-0.23999999999999988</v>
      </c>
      <c r="S3" s="211">
        <f t="shared" si="0"/>
        <v>-0.22999999999999987</v>
      </c>
      <c r="T3" s="211">
        <f t="shared" si="0"/>
        <v>-0.21999999999999986</v>
      </c>
      <c r="U3" s="211">
        <f t="shared" si="0"/>
        <v>-0.20999999999999985</v>
      </c>
      <c r="V3" s="211">
        <f t="shared" si="0"/>
        <v>-0.19999999999999984</v>
      </c>
      <c r="W3" s="211">
        <f t="shared" si="0"/>
        <v>-0.18999999999999984</v>
      </c>
      <c r="X3" s="211">
        <f t="shared" si="0"/>
        <v>-0.17999999999999983</v>
      </c>
      <c r="Y3" s="211">
        <f t="shared" si="0"/>
        <v>-0.16999999999999982</v>
      </c>
      <c r="Z3" s="211">
        <f t="shared" si="0"/>
        <v>-0.15999999999999981</v>
      </c>
      <c r="AA3" s="211">
        <f t="shared" si="0"/>
        <v>-0.1499999999999998</v>
      </c>
      <c r="AB3" s="211">
        <f t="shared" si="0"/>
        <v>-0.13999999999999979</v>
      </c>
      <c r="AC3" s="211">
        <f t="shared" si="0"/>
        <v>-0.12999999999999978</v>
      </c>
      <c r="AD3" s="211">
        <f t="shared" si="0"/>
        <v>-0.11999999999999979</v>
      </c>
      <c r="AE3" s="211">
        <f t="shared" si="0"/>
        <v>-0.10999999999999979</v>
      </c>
      <c r="AF3" s="211">
        <f t="shared" si="0"/>
        <v>-9.9999999999999797E-2</v>
      </c>
      <c r="AG3" s="211">
        <f t="shared" si="0"/>
        <v>-8.9999999999999802E-2</v>
      </c>
      <c r="AH3" s="211">
        <f t="shared" si="0"/>
        <v>-7.9999999999999807E-2</v>
      </c>
      <c r="AI3" s="211">
        <f t="shared" si="0"/>
        <v>-6.9999999999999812E-2</v>
      </c>
      <c r="AJ3" s="211">
        <f t="shared" si="0"/>
        <v>-5.999999999999981E-2</v>
      </c>
      <c r="AK3" s="211">
        <f t="shared" si="0"/>
        <v>-4.9999999999999808E-2</v>
      </c>
      <c r="AL3" s="211">
        <f t="shared" si="0"/>
        <v>-3.9999999999999807E-2</v>
      </c>
      <c r="AM3" s="211">
        <f t="shared" si="0"/>
        <v>-2.9999999999999805E-2</v>
      </c>
      <c r="AN3" s="211">
        <f t="shared" si="0"/>
        <v>-1.9999999999999803E-2</v>
      </c>
      <c r="AO3" s="211">
        <f t="shared" si="0"/>
        <v>-9.9999999999998024E-3</v>
      </c>
      <c r="AP3" s="211">
        <v>0</v>
      </c>
      <c r="AQ3" s="211">
        <f t="shared" si="0"/>
        <v>0.01</v>
      </c>
      <c r="AR3" s="211">
        <f t="shared" si="0"/>
        <v>0.02</v>
      </c>
      <c r="AS3" s="211">
        <f t="shared" si="0"/>
        <v>0.03</v>
      </c>
      <c r="AT3" s="211">
        <f t="shared" si="0"/>
        <v>0.04</v>
      </c>
      <c r="AU3" s="211">
        <f t="shared" si="0"/>
        <v>0.05</v>
      </c>
      <c r="AV3" s="211">
        <f t="shared" si="0"/>
        <v>6.0000000000000005E-2</v>
      </c>
      <c r="AW3" s="211">
        <f t="shared" si="0"/>
        <v>7.0000000000000007E-2</v>
      </c>
      <c r="AX3" s="211">
        <f t="shared" si="0"/>
        <v>0.08</v>
      </c>
      <c r="AY3" s="211">
        <f t="shared" si="0"/>
        <v>0.09</v>
      </c>
      <c r="AZ3" s="211">
        <f t="shared" si="0"/>
        <v>9.9999999999999992E-2</v>
      </c>
      <c r="BA3" s="211">
        <f t="shared" si="0"/>
        <v>0.10999999999999999</v>
      </c>
      <c r="BB3" s="211">
        <f t="shared" si="0"/>
        <v>0.11999999999999998</v>
      </c>
      <c r="BC3" s="211">
        <f t="shared" si="0"/>
        <v>0.12999999999999998</v>
      </c>
      <c r="BD3" s="211">
        <f t="shared" si="0"/>
        <v>0.13999999999999999</v>
      </c>
      <c r="BE3" s="211">
        <f t="shared" si="0"/>
        <v>0.15</v>
      </c>
      <c r="BF3" s="211">
        <f t="shared" si="0"/>
        <v>0.16</v>
      </c>
      <c r="BG3" s="211">
        <f t="shared" si="0"/>
        <v>0.17</v>
      </c>
      <c r="BH3" s="211">
        <f t="shared" si="0"/>
        <v>0.18000000000000002</v>
      </c>
      <c r="BI3" s="211">
        <f t="shared" si="0"/>
        <v>0.19000000000000003</v>
      </c>
      <c r="BJ3" s="211">
        <f t="shared" si="0"/>
        <v>0.20000000000000004</v>
      </c>
      <c r="BK3" s="211">
        <f t="shared" si="0"/>
        <v>0.21000000000000005</v>
      </c>
      <c r="BL3" s="211">
        <f t="shared" si="0"/>
        <v>0.22000000000000006</v>
      </c>
      <c r="BM3" s="211">
        <f t="shared" si="0"/>
        <v>0.23000000000000007</v>
      </c>
      <c r="BN3" s="211">
        <f t="shared" si="0"/>
        <v>0.24000000000000007</v>
      </c>
      <c r="BO3" s="211">
        <f t="shared" si="0"/>
        <v>0.25000000000000006</v>
      </c>
      <c r="BP3" s="211">
        <f t="shared" ref="BP3:CD3" si="1">BO3+0.01</f>
        <v>0.26000000000000006</v>
      </c>
      <c r="BQ3" s="211">
        <f t="shared" si="1"/>
        <v>0.27000000000000007</v>
      </c>
      <c r="BR3" s="211">
        <f t="shared" si="1"/>
        <v>0.28000000000000008</v>
      </c>
      <c r="BS3" s="211">
        <f t="shared" si="1"/>
        <v>0.29000000000000009</v>
      </c>
      <c r="BT3" s="211">
        <f t="shared" si="1"/>
        <v>0.3000000000000001</v>
      </c>
      <c r="BU3" s="211">
        <f t="shared" si="1"/>
        <v>0.31000000000000011</v>
      </c>
      <c r="BV3" s="211">
        <f t="shared" si="1"/>
        <v>0.32000000000000012</v>
      </c>
      <c r="BW3" s="211">
        <f t="shared" si="1"/>
        <v>0.33000000000000013</v>
      </c>
      <c r="BX3" s="211">
        <f t="shared" si="1"/>
        <v>0.34000000000000014</v>
      </c>
      <c r="BY3" s="211">
        <f t="shared" si="1"/>
        <v>0.35000000000000014</v>
      </c>
      <c r="BZ3" s="211">
        <f t="shared" si="1"/>
        <v>0.36000000000000015</v>
      </c>
      <c r="CA3" s="211">
        <f t="shared" si="1"/>
        <v>0.37000000000000016</v>
      </c>
      <c r="CB3" s="211">
        <f t="shared" si="1"/>
        <v>0.38000000000000017</v>
      </c>
      <c r="CC3" s="211">
        <f t="shared" si="1"/>
        <v>0.39000000000000018</v>
      </c>
      <c r="CD3" s="211">
        <f t="shared" si="1"/>
        <v>0.40000000000000019</v>
      </c>
      <c r="CE3" s="92"/>
    </row>
    <row r="4" spans="1:83" x14ac:dyDescent="0.25">
      <c r="A4" s="96">
        <v>36708</v>
      </c>
      <c r="L4" s="211">
        <f>VLOOKUP($A4,GAMMAGRIDS,11,FALSE)</f>
        <v>-210.99823012000002</v>
      </c>
      <c r="M4" s="211">
        <f>((L4-V4)*0.9)+V4</f>
        <v>-202.95300471500002</v>
      </c>
      <c r="N4" s="211">
        <f>((L4-V4)*0.8)+V4</f>
        <v>-194.90777931000002</v>
      </c>
      <c r="O4" s="211">
        <f>((L4-V4)*0.7)+V4</f>
        <v>-186.862553905</v>
      </c>
      <c r="P4" s="211">
        <f>((L4-V4)*0.6)+V4</f>
        <v>-178.8173285</v>
      </c>
      <c r="Q4" s="211">
        <f>((L4-V4)*0.5)+V4</f>
        <v>-170.77210309500001</v>
      </c>
      <c r="R4" s="211">
        <f>((L4-V4)*0.4)+V4</f>
        <v>-162.72687769000001</v>
      </c>
      <c r="S4" s="211">
        <f>((L4-V4)*0.3)+V4</f>
        <v>-154.68165228500001</v>
      </c>
      <c r="T4" s="211">
        <f>((L4-V4)*0.2)+V4</f>
        <v>-146.63642687999999</v>
      </c>
      <c r="U4" s="211">
        <f>((L4-V4)*0.1)+V4</f>
        <v>-138.59120147499999</v>
      </c>
      <c r="V4" s="211">
        <f>VLOOKUP($A4,GAMMAGRIDS,12,FALSE)</f>
        <v>-130.54597606999999</v>
      </c>
      <c r="W4" s="211">
        <f>((V4-AF4)*0.9)+AF4</f>
        <v>-123.52751306299999</v>
      </c>
      <c r="X4" s="211">
        <f>((V4-AF4)*0.8)+AF4</f>
        <v>-116.50905005600001</v>
      </c>
      <c r="Y4" s="211">
        <f>((V4-AF4)*0.7)+AF4</f>
        <v>-109.490587049</v>
      </c>
      <c r="Z4" s="211">
        <f>((V4-AF4)*0.6)+AF4</f>
        <v>-102.47212404199999</v>
      </c>
      <c r="AA4" s="211">
        <f>((V4-AF4)*0.5)+AF4</f>
        <v>-95.453661034999996</v>
      </c>
      <c r="AB4" s="211">
        <f>((V4-AF4)*0.4)+AF4</f>
        <v>-88.435198028000002</v>
      </c>
      <c r="AC4" s="211">
        <f>((V4-AF4)*0.3)+AF4</f>
        <v>-81.416735020999994</v>
      </c>
      <c r="AD4" s="211">
        <f>((V4-AF4)*0.2)+AF4</f>
        <v>-74.398272014</v>
      </c>
      <c r="AE4" s="211">
        <f>((V4-AF4)*0.1)+AF4</f>
        <v>-67.379809006999992</v>
      </c>
      <c r="AF4" s="211">
        <f>VLOOKUP($A4,GAMMAGRIDS,13,FALSE)</f>
        <v>-60.361345999999998</v>
      </c>
      <c r="AK4" s="211">
        <f>VLOOKUP($A4,GAMMAGRIDS,14,FALSE)</f>
        <v>-28.992893080000002</v>
      </c>
      <c r="AP4" s="212">
        <v>0</v>
      </c>
      <c r="AU4" s="211">
        <f>VLOOKUP($A4,GAMMAGRIDS,15,FALSE)</f>
        <v>26.720605550000002</v>
      </c>
      <c r="AV4" s="211">
        <f>(($AZ4-$AU4)*0.1)+$AU4</f>
        <v>29.176830539000001</v>
      </c>
      <c r="AW4" s="211">
        <f>(($AZ4-$AU4)*0.2)+$AU4</f>
        <v>31.633055528</v>
      </c>
      <c r="AX4" s="211">
        <f>(($AZ4-$AU4)*0.3)+$AU4</f>
        <v>34.089280516999999</v>
      </c>
      <c r="AY4" s="211">
        <f>(($AZ4-$AU4)*0.4)+$AU4</f>
        <v>36.545505505999998</v>
      </c>
      <c r="AZ4" s="211">
        <f>VLOOKUP($A4,GAMMAGRIDS,16,FALSE)</f>
        <v>51.282855439999999</v>
      </c>
      <c r="BA4" s="211">
        <f>((BJ4-AZ4)*0.1)+AZ4</f>
        <v>55.596976700999996</v>
      </c>
      <c r="BB4" s="211">
        <f>((BJ4-AZ4)*0.2)+AZ4</f>
        <v>59.911097961999999</v>
      </c>
      <c r="BC4" s="211">
        <f>((BJ4-AZ4)*0.3)+AZ4</f>
        <v>64.225219222999996</v>
      </c>
      <c r="BD4" s="211">
        <f>((BJ4-AZ4)*0.4)+AZ4</f>
        <v>68.539340483999993</v>
      </c>
      <c r="BE4" s="211">
        <f>((BJ4-AZ4)*0.5)+AZ4</f>
        <v>72.85346174499999</v>
      </c>
      <c r="BF4" s="211">
        <f>((BJ4-AZ4)*0.6)+AZ4</f>
        <v>77.167583005999987</v>
      </c>
      <c r="BG4" s="211">
        <f>((BJ4-AZ4)*0.7)+AZ4</f>
        <v>81.481704266999998</v>
      </c>
      <c r="BH4" s="211">
        <f>((BJ4-AZ4)*0.8)+AZ4</f>
        <v>85.795825527999995</v>
      </c>
      <c r="BI4" s="211">
        <f>((BJ4-AZ4)*0.9)+AZ4</f>
        <v>90.109946788999991</v>
      </c>
      <c r="BJ4" s="211">
        <f>VLOOKUP($A4,GAMMAGRIDS,17,FALSE)</f>
        <v>94.424068049999988</v>
      </c>
      <c r="BK4" s="211">
        <f>((BT4-BJ4)*0.1)+BJ4</f>
        <v>98.028112711999995</v>
      </c>
      <c r="BL4" s="211">
        <f>((BT4-BJ4)*0.2)+BJ4</f>
        <v>101.63215737399999</v>
      </c>
      <c r="BM4" s="211">
        <f>((BT4-BJ4)*0.3)+BJ4</f>
        <v>105.23620203599999</v>
      </c>
      <c r="BN4" s="211">
        <f>((BT4-BJ4)*0.4)+BJ4</f>
        <v>108.84024669799999</v>
      </c>
      <c r="BO4" s="211">
        <f>((BT4-BJ4)*0.5)+BJ4</f>
        <v>112.44429135999999</v>
      </c>
      <c r="BP4" s="211">
        <f>((BT4-BJ4)*0.6)+BJ4</f>
        <v>116.048336022</v>
      </c>
      <c r="BQ4" s="211">
        <f>((BT4-BJ4)*0.7)+BJ4</f>
        <v>119.65238068399999</v>
      </c>
      <c r="BR4" s="211">
        <f>((BT4-BJ4)*0.8)+BJ4</f>
        <v>123.256425346</v>
      </c>
      <c r="BS4" s="211">
        <f>((BT4-BJ4)*0.9)+BJ4</f>
        <v>126.86047000799999</v>
      </c>
      <c r="BT4" s="211">
        <f>VLOOKUP($A4,GAMMAGRIDS,18,FALSE)</f>
        <v>130.46451467</v>
      </c>
    </row>
    <row r="5" spans="1:83" x14ac:dyDescent="0.25">
      <c r="A5" s="96">
        <v>36739</v>
      </c>
    </row>
    <row r="6" spans="1:83" x14ac:dyDescent="0.25">
      <c r="A6" s="96">
        <v>36770</v>
      </c>
    </row>
    <row r="7" spans="1:83" x14ac:dyDescent="0.25">
      <c r="A7" s="96">
        <v>36800</v>
      </c>
    </row>
    <row r="8" spans="1:83" x14ac:dyDescent="0.25">
      <c r="A8" s="96">
        <v>36831</v>
      </c>
    </row>
    <row r="9" spans="1:83" x14ac:dyDescent="0.25">
      <c r="A9" s="96">
        <v>36861</v>
      </c>
    </row>
    <row r="10" spans="1:83" x14ac:dyDescent="0.25">
      <c r="A10" s="96">
        <v>36892</v>
      </c>
    </row>
    <row r="11" spans="1:83" x14ac:dyDescent="0.25">
      <c r="A11" s="96">
        <v>36923</v>
      </c>
    </row>
    <row r="12" spans="1:83" x14ac:dyDescent="0.25">
      <c r="A12" s="96">
        <v>36951</v>
      </c>
    </row>
    <row r="13" spans="1:83" x14ac:dyDescent="0.25">
      <c r="A13" s="96">
        <v>36982</v>
      </c>
    </row>
    <row r="14" spans="1:83" x14ac:dyDescent="0.25">
      <c r="A14" s="96">
        <v>37012</v>
      </c>
    </row>
    <row r="15" spans="1:83" x14ac:dyDescent="0.25">
      <c r="A15" s="96">
        <v>37043</v>
      </c>
    </row>
    <row r="16" spans="1:83" x14ac:dyDescent="0.25">
      <c r="A16" s="96">
        <v>37073</v>
      </c>
    </row>
    <row r="17" spans="1:1" x14ac:dyDescent="0.25">
      <c r="A17" s="96">
        <v>37104</v>
      </c>
    </row>
    <row r="18" spans="1:1" x14ac:dyDescent="0.25">
      <c r="A18" s="96">
        <v>37135</v>
      </c>
    </row>
    <row r="19" spans="1:1" x14ac:dyDescent="0.25">
      <c r="A19" s="96">
        <v>37165</v>
      </c>
    </row>
    <row r="20" spans="1:1" x14ac:dyDescent="0.25">
      <c r="A20" s="96">
        <v>37196</v>
      </c>
    </row>
    <row r="21" spans="1:1" x14ac:dyDescent="0.25">
      <c r="A21" s="96">
        <v>37226</v>
      </c>
    </row>
    <row r="22" spans="1:1" x14ac:dyDescent="0.25">
      <c r="A22" s="96">
        <v>37257</v>
      </c>
    </row>
    <row r="23" spans="1:1" x14ac:dyDescent="0.25">
      <c r="A23" s="96">
        <v>37288</v>
      </c>
    </row>
    <row r="24" spans="1:1" x14ac:dyDescent="0.25">
      <c r="A24" s="96">
        <v>37316</v>
      </c>
    </row>
    <row r="25" spans="1:1" x14ac:dyDescent="0.25">
      <c r="A25" s="96">
        <v>37347</v>
      </c>
    </row>
    <row r="26" spans="1:1" x14ac:dyDescent="0.25">
      <c r="A26" s="96">
        <v>37377</v>
      </c>
    </row>
    <row r="27" spans="1:1" x14ac:dyDescent="0.25">
      <c r="A27" s="96">
        <v>37408</v>
      </c>
    </row>
    <row r="28" spans="1:1" x14ac:dyDescent="0.25">
      <c r="A28" s="96">
        <v>37438</v>
      </c>
    </row>
    <row r="29" spans="1:1" x14ac:dyDescent="0.25">
      <c r="A29" s="96">
        <v>37469</v>
      </c>
    </row>
    <row r="30" spans="1:1" x14ac:dyDescent="0.25">
      <c r="A30" s="96">
        <v>37500</v>
      </c>
    </row>
    <row r="31" spans="1:1" x14ac:dyDescent="0.25">
      <c r="A31" s="96">
        <v>37530</v>
      </c>
    </row>
    <row r="32" spans="1:1" x14ac:dyDescent="0.25">
      <c r="A32" s="96">
        <v>37561</v>
      </c>
    </row>
    <row r="33" spans="1:1" x14ac:dyDescent="0.25">
      <c r="A33" s="96">
        <v>37591</v>
      </c>
    </row>
    <row r="34" spans="1:1" x14ac:dyDescent="0.25">
      <c r="A34" s="96">
        <v>37622</v>
      </c>
    </row>
    <row r="35" spans="1:1" x14ac:dyDescent="0.25">
      <c r="A35" s="96">
        <v>37653</v>
      </c>
    </row>
    <row r="36" spans="1:1" x14ac:dyDescent="0.25">
      <c r="A36" s="96">
        <v>37681</v>
      </c>
    </row>
    <row r="37" spans="1:1" x14ac:dyDescent="0.25">
      <c r="A37" s="96">
        <v>37712</v>
      </c>
    </row>
    <row r="38" spans="1:1" x14ac:dyDescent="0.25">
      <c r="A38" s="96">
        <v>37742</v>
      </c>
    </row>
    <row r="39" spans="1:1" x14ac:dyDescent="0.25">
      <c r="A39" s="96">
        <v>37773</v>
      </c>
    </row>
    <row r="40" spans="1:1" x14ac:dyDescent="0.25">
      <c r="A40" s="96">
        <v>37803</v>
      </c>
    </row>
    <row r="41" spans="1:1" x14ac:dyDescent="0.25">
      <c r="A41" s="96">
        <v>37834</v>
      </c>
    </row>
    <row r="42" spans="1:1" x14ac:dyDescent="0.25">
      <c r="A42" s="96">
        <v>37865</v>
      </c>
    </row>
    <row r="43" spans="1:1" x14ac:dyDescent="0.25">
      <c r="A43" s="96">
        <v>37895</v>
      </c>
    </row>
    <row r="44" spans="1:1" x14ac:dyDescent="0.25">
      <c r="A44" s="96">
        <v>37926</v>
      </c>
    </row>
    <row r="45" spans="1:1" x14ac:dyDescent="0.25">
      <c r="A45" s="96">
        <v>37956</v>
      </c>
    </row>
    <row r="46" spans="1:1" x14ac:dyDescent="0.25">
      <c r="A46" s="96">
        <v>37987</v>
      </c>
    </row>
    <row r="47" spans="1:1" x14ac:dyDescent="0.25">
      <c r="A47" s="96">
        <v>38018</v>
      </c>
    </row>
    <row r="48" spans="1:1" x14ac:dyDescent="0.25">
      <c r="A48" s="96">
        <v>38047</v>
      </c>
    </row>
    <row r="49" spans="1:1" x14ac:dyDescent="0.25">
      <c r="A49" s="96">
        <v>38078</v>
      </c>
    </row>
    <row r="50" spans="1:1" x14ac:dyDescent="0.25">
      <c r="A50" s="96">
        <v>38108</v>
      </c>
    </row>
    <row r="51" spans="1:1" x14ac:dyDescent="0.25">
      <c r="A51" s="96">
        <v>38139</v>
      </c>
    </row>
    <row r="52" spans="1:1" x14ac:dyDescent="0.25">
      <c r="A52" s="96">
        <v>38169</v>
      </c>
    </row>
    <row r="53" spans="1:1" x14ac:dyDescent="0.25">
      <c r="A53" s="96">
        <v>38200</v>
      </c>
    </row>
    <row r="54" spans="1:1" x14ac:dyDescent="0.25">
      <c r="A54" s="96">
        <v>38231</v>
      </c>
    </row>
    <row r="55" spans="1:1" x14ac:dyDescent="0.25">
      <c r="A55" s="96">
        <v>38261</v>
      </c>
    </row>
    <row r="56" spans="1:1" x14ac:dyDescent="0.25">
      <c r="A56" s="96">
        <v>38292</v>
      </c>
    </row>
    <row r="57" spans="1:1" x14ac:dyDescent="0.25">
      <c r="A57" s="96">
        <v>38322</v>
      </c>
    </row>
    <row r="58" spans="1:1" x14ac:dyDescent="0.25">
      <c r="A58" s="96">
        <v>38353</v>
      </c>
    </row>
    <row r="59" spans="1:1" x14ac:dyDescent="0.25">
      <c r="A59" s="96">
        <v>38384</v>
      </c>
    </row>
    <row r="60" spans="1:1" x14ac:dyDescent="0.25">
      <c r="A60" s="96">
        <v>38412</v>
      </c>
    </row>
    <row r="61" spans="1:1" x14ac:dyDescent="0.25">
      <c r="A61" s="96">
        <v>38443</v>
      </c>
    </row>
    <row r="62" spans="1:1" x14ac:dyDescent="0.25">
      <c r="A62" s="96">
        <v>38443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62"/>
  <sheetViews>
    <sheetView workbookViewId="0">
      <selection activeCell="D12" sqref="D12"/>
    </sheetView>
  </sheetViews>
  <sheetFormatPr defaultRowHeight="13.2" x14ac:dyDescent="0.25"/>
  <cols>
    <col min="1" max="40" width="9.109375" style="92" customWidth="1"/>
  </cols>
  <sheetData>
    <row r="3" spans="1:82" x14ac:dyDescent="0.25">
      <c r="B3" s="92">
        <v>-0.4</v>
      </c>
      <c r="C3" s="92">
        <f>B3+0.01</f>
        <v>-0.39</v>
      </c>
      <c r="D3" s="92">
        <f t="shared" ref="D3:BO3" si="0">C3+0.01</f>
        <v>-0.38</v>
      </c>
      <c r="E3" s="92">
        <f t="shared" si="0"/>
        <v>-0.37</v>
      </c>
      <c r="F3" s="92">
        <f t="shared" si="0"/>
        <v>-0.36</v>
      </c>
      <c r="G3" s="92">
        <f t="shared" si="0"/>
        <v>-0.35</v>
      </c>
      <c r="H3" s="92">
        <f t="shared" si="0"/>
        <v>-0.33999999999999997</v>
      </c>
      <c r="I3" s="92">
        <f t="shared" si="0"/>
        <v>-0.32999999999999996</v>
      </c>
      <c r="J3" s="92">
        <f t="shared" si="0"/>
        <v>-0.31999999999999995</v>
      </c>
      <c r="K3" s="92">
        <f t="shared" si="0"/>
        <v>-0.30999999999999994</v>
      </c>
      <c r="L3" s="92">
        <f t="shared" si="0"/>
        <v>-0.29999999999999993</v>
      </c>
      <c r="M3" s="92">
        <f t="shared" si="0"/>
        <v>-0.28999999999999992</v>
      </c>
      <c r="N3" s="92">
        <f t="shared" si="0"/>
        <v>-0.27999999999999992</v>
      </c>
      <c r="O3" s="92">
        <f t="shared" si="0"/>
        <v>-0.26999999999999991</v>
      </c>
      <c r="P3" s="92">
        <f t="shared" si="0"/>
        <v>-0.2599999999999999</v>
      </c>
      <c r="Q3" s="92">
        <f t="shared" si="0"/>
        <v>-0.24999999999999989</v>
      </c>
      <c r="R3" s="92">
        <f t="shared" si="0"/>
        <v>-0.23999999999999988</v>
      </c>
      <c r="S3" s="92">
        <f t="shared" si="0"/>
        <v>-0.22999999999999987</v>
      </c>
      <c r="T3" s="92">
        <f t="shared" si="0"/>
        <v>-0.21999999999999986</v>
      </c>
      <c r="U3" s="92">
        <f t="shared" si="0"/>
        <v>-0.20999999999999985</v>
      </c>
      <c r="V3" s="92">
        <f t="shared" si="0"/>
        <v>-0.19999999999999984</v>
      </c>
      <c r="W3" s="92">
        <f t="shared" si="0"/>
        <v>-0.18999999999999984</v>
      </c>
      <c r="X3" s="92">
        <f t="shared" si="0"/>
        <v>-0.17999999999999983</v>
      </c>
      <c r="Y3" s="92">
        <f t="shared" si="0"/>
        <v>-0.16999999999999982</v>
      </c>
      <c r="Z3" s="92">
        <f t="shared" si="0"/>
        <v>-0.15999999999999981</v>
      </c>
      <c r="AA3" s="92">
        <f t="shared" si="0"/>
        <v>-0.1499999999999998</v>
      </c>
      <c r="AB3" s="92">
        <f t="shared" si="0"/>
        <v>-0.13999999999999979</v>
      </c>
      <c r="AC3" s="92">
        <f t="shared" si="0"/>
        <v>-0.12999999999999978</v>
      </c>
      <c r="AD3" s="92">
        <f t="shared" si="0"/>
        <v>-0.11999999999999979</v>
      </c>
      <c r="AE3" s="92">
        <f t="shared" si="0"/>
        <v>-0.10999999999999979</v>
      </c>
      <c r="AF3" s="92">
        <f t="shared" si="0"/>
        <v>-9.9999999999999797E-2</v>
      </c>
      <c r="AG3" s="92">
        <f t="shared" si="0"/>
        <v>-8.9999999999999802E-2</v>
      </c>
      <c r="AH3" s="92">
        <f t="shared" si="0"/>
        <v>-7.9999999999999807E-2</v>
      </c>
      <c r="AI3" s="92">
        <f t="shared" si="0"/>
        <v>-6.9999999999999812E-2</v>
      </c>
      <c r="AJ3" s="92">
        <f t="shared" si="0"/>
        <v>-5.999999999999981E-2</v>
      </c>
      <c r="AK3" s="92">
        <f t="shared" si="0"/>
        <v>-4.9999999999999808E-2</v>
      </c>
      <c r="AL3" s="92">
        <f t="shared" si="0"/>
        <v>-3.9999999999999807E-2</v>
      </c>
      <c r="AM3" s="92">
        <f t="shared" si="0"/>
        <v>-2.9999999999999805E-2</v>
      </c>
      <c r="AN3" s="92">
        <f t="shared" si="0"/>
        <v>-1.9999999999999803E-2</v>
      </c>
      <c r="AO3" s="92">
        <f t="shared" si="0"/>
        <v>-9.9999999999998024E-3</v>
      </c>
      <c r="AP3" s="92">
        <v>0</v>
      </c>
      <c r="AQ3" s="92">
        <f t="shared" si="0"/>
        <v>0.01</v>
      </c>
      <c r="AR3" s="92">
        <f t="shared" si="0"/>
        <v>0.02</v>
      </c>
      <c r="AS3" s="92">
        <f t="shared" si="0"/>
        <v>0.03</v>
      </c>
      <c r="AT3" s="92">
        <f t="shared" si="0"/>
        <v>0.04</v>
      </c>
      <c r="AU3" s="92">
        <f t="shared" si="0"/>
        <v>0.05</v>
      </c>
      <c r="AV3" s="92">
        <f t="shared" si="0"/>
        <v>6.0000000000000005E-2</v>
      </c>
      <c r="AW3" s="92">
        <f t="shared" si="0"/>
        <v>7.0000000000000007E-2</v>
      </c>
      <c r="AX3" s="92">
        <f t="shared" si="0"/>
        <v>0.08</v>
      </c>
      <c r="AY3" s="92">
        <f t="shared" si="0"/>
        <v>0.09</v>
      </c>
      <c r="AZ3" s="92">
        <f t="shared" si="0"/>
        <v>9.9999999999999992E-2</v>
      </c>
      <c r="BA3" s="92">
        <f t="shared" si="0"/>
        <v>0.10999999999999999</v>
      </c>
      <c r="BB3" s="92">
        <f t="shared" si="0"/>
        <v>0.11999999999999998</v>
      </c>
      <c r="BC3" s="92">
        <f t="shared" si="0"/>
        <v>0.12999999999999998</v>
      </c>
      <c r="BD3" s="92">
        <f t="shared" si="0"/>
        <v>0.13999999999999999</v>
      </c>
      <c r="BE3" s="92">
        <f t="shared" si="0"/>
        <v>0.15</v>
      </c>
      <c r="BF3" s="92">
        <f t="shared" si="0"/>
        <v>0.16</v>
      </c>
      <c r="BG3" s="92">
        <f t="shared" si="0"/>
        <v>0.17</v>
      </c>
      <c r="BH3" s="92">
        <f t="shared" si="0"/>
        <v>0.18000000000000002</v>
      </c>
      <c r="BI3" s="92">
        <f t="shared" si="0"/>
        <v>0.19000000000000003</v>
      </c>
      <c r="BJ3" s="92">
        <f t="shared" si="0"/>
        <v>0.20000000000000004</v>
      </c>
      <c r="BK3" s="92">
        <f t="shared" si="0"/>
        <v>0.21000000000000005</v>
      </c>
      <c r="BL3" s="92">
        <f t="shared" si="0"/>
        <v>0.22000000000000006</v>
      </c>
      <c r="BM3" s="92">
        <f t="shared" si="0"/>
        <v>0.23000000000000007</v>
      </c>
      <c r="BN3" s="92">
        <f t="shared" si="0"/>
        <v>0.24000000000000007</v>
      </c>
      <c r="BO3" s="92">
        <f t="shared" si="0"/>
        <v>0.25000000000000006</v>
      </c>
      <c r="BP3" s="92">
        <f t="shared" ref="BP3:CD3" si="1">BO3+0.01</f>
        <v>0.26000000000000006</v>
      </c>
      <c r="BQ3" s="92">
        <f t="shared" si="1"/>
        <v>0.27000000000000007</v>
      </c>
      <c r="BR3" s="92">
        <f t="shared" si="1"/>
        <v>0.28000000000000008</v>
      </c>
      <c r="BS3" s="92">
        <f t="shared" si="1"/>
        <v>0.29000000000000009</v>
      </c>
      <c r="BT3" s="92">
        <f t="shared" si="1"/>
        <v>0.3000000000000001</v>
      </c>
      <c r="BU3" s="92">
        <f t="shared" si="1"/>
        <v>0.31000000000000011</v>
      </c>
      <c r="BV3" s="92">
        <f t="shared" si="1"/>
        <v>0.32000000000000012</v>
      </c>
      <c r="BW3" s="92">
        <f t="shared" si="1"/>
        <v>0.33000000000000013</v>
      </c>
      <c r="BX3" s="92">
        <f t="shared" si="1"/>
        <v>0.34000000000000014</v>
      </c>
      <c r="BY3" s="92">
        <f t="shared" si="1"/>
        <v>0.35000000000000014</v>
      </c>
      <c r="BZ3" s="92">
        <f t="shared" si="1"/>
        <v>0.36000000000000015</v>
      </c>
      <c r="CA3" s="92">
        <f t="shared" si="1"/>
        <v>0.37000000000000016</v>
      </c>
      <c r="CB3" s="92">
        <f t="shared" si="1"/>
        <v>0.38000000000000017</v>
      </c>
      <c r="CC3" s="92">
        <f t="shared" si="1"/>
        <v>0.39000000000000018</v>
      </c>
      <c r="CD3" s="92">
        <f t="shared" si="1"/>
        <v>0.40000000000000019</v>
      </c>
    </row>
    <row r="4" spans="1:82" x14ac:dyDescent="0.25">
      <c r="A4" s="96">
        <v>36708</v>
      </c>
    </row>
    <row r="5" spans="1:82" x14ac:dyDescent="0.25">
      <c r="A5" s="96">
        <v>36739</v>
      </c>
    </row>
    <row r="6" spans="1:82" x14ac:dyDescent="0.25">
      <c r="A6" s="96">
        <v>36770</v>
      </c>
    </row>
    <row r="7" spans="1:82" x14ac:dyDescent="0.25">
      <c r="A7" s="96">
        <v>36800</v>
      </c>
    </row>
    <row r="8" spans="1:82" x14ac:dyDescent="0.25">
      <c r="A8" s="96">
        <v>36831</v>
      </c>
    </row>
    <row r="9" spans="1:82" x14ac:dyDescent="0.25">
      <c r="A9" s="96">
        <v>36861</v>
      </c>
    </row>
    <row r="10" spans="1:82" x14ac:dyDescent="0.25">
      <c r="A10" s="96">
        <v>36892</v>
      </c>
    </row>
    <row r="11" spans="1:82" x14ac:dyDescent="0.25">
      <c r="A11" s="96">
        <v>36923</v>
      </c>
    </row>
    <row r="12" spans="1:82" x14ac:dyDescent="0.25">
      <c r="A12" s="96">
        <v>36951</v>
      </c>
    </row>
    <row r="13" spans="1:82" x14ac:dyDescent="0.25">
      <c r="A13" s="96">
        <v>36982</v>
      </c>
    </row>
    <row r="14" spans="1:82" x14ac:dyDescent="0.25">
      <c r="A14" s="96">
        <v>37012</v>
      </c>
    </row>
    <row r="15" spans="1:82" x14ac:dyDescent="0.25">
      <c r="A15" s="96">
        <v>37043</v>
      </c>
    </row>
    <row r="16" spans="1:82" x14ac:dyDescent="0.25">
      <c r="A16" s="96">
        <v>37073</v>
      </c>
    </row>
    <row r="17" spans="1:1" x14ac:dyDescent="0.25">
      <c r="A17" s="96">
        <v>37104</v>
      </c>
    </row>
    <row r="18" spans="1:1" x14ac:dyDescent="0.25">
      <c r="A18" s="96">
        <v>37135</v>
      </c>
    </row>
    <row r="19" spans="1:1" x14ac:dyDescent="0.25">
      <c r="A19" s="96">
        <v>37165</v>
      </c>
    </row>
    <row r="20" spans="1:1" x14ac:dyDescent="0.25">
      <c r="A20" s="96">
        <v>37196</v>
      </c>
    </row>
    <row r="21" spans="1:1" x14ac:dyDescent="0.25">
      <c r="A21" s="96">
        <v>37226</v>
      </c>
    </row>
    <row r="22" spans="1:1" x14ac:dyDescent="0.25">
      <c r="A22" s="96">
        <v>37257</v>
      </c>
    </row>
    <row r="23" spans="1:1" x14ac:dyDescent="0.25">
      <c r="A23" s="96">
        <v>37288</v>
      </c>
    </row>
    <row r="24" spans="1:1" x14ac:dyDescent="0.25">
      <c r="A24" s="96">
        <v>37316</v>
      </c>
    </row>
    <row r="25" spans="1:1" x14ac:dyDescent="0.25">
      <c r="A25" s="96">
        <v>37347</v>
      </c>
    </row>
    <row r="26" spans="1:1" x14ac:dyDescent="0.25">
      <c r="A26" s="96">
        <v>37377</v>
      </c>
    </row>
    <row r="27" spans="1:1" x14ac:dyDescent="0.25">
      <c r="A27" s="96">
        <v>37408</v>
      </c>
    </row>
    <row r="28" spans="1:1" x14ac:dyDescent="0.25">
      <c r="A28" s="96">
        <v>37438</v>
      </c>
    </row>
    <row r="29" spans="1:1" x14ac:dyDescent="0.25">
      <c r="A29" s="96">
        <v>37469</v>
      </c>
    </row>
    <row r="30" spans="1:1" x14ac:dyDescent="0.25">
      <c r="A30" s="96">
        <v>37500</v>
      </c>
    </row>
    <row r="31" spans="1:1" x14ac:dyDescent="0.25">
      <c r="A31" s="96">
        <v>37530</v>
      </c>
    </row>
    <row r="32" spans="1:1" x14ac:dyDescent="0.25">
      <c r="A32" s="96">
        <v>37561</v>
      </c>
    </row>
    <row r="33" spans="1:1" x14ac:dyDescent="0.25">
      <c r="A33" s="96">
        <v>37591</v>
      </c>
    </row>
    <row r="34" spans="1:1" x14ac:dyDescent="0.25">
      <c r="A34" s="96">
        <v>37622</v>
      </c>
    </row>
    <row r="35" spans="1:1" x14ac:dyDescent="0.25">
      <c r="A35" s="96">
        <v>37653</v>
      </c>
    </row>
    <row r="36" spans="1:1" x14ac:dyDescent="0.25">
      <c r="A36" s="96">
        <v>37681</v>
      </c>
    </row>
    <row r="37" spans="1:1" x14ac:dyDescent="0.25">
      <c r="A37" s="96">
        <v>37712</v>
      </c>
    </row>
    <row r="38" spans="1:1" x14ac:dyDescent="0.25">
      <c r="A38" s="96">
        <v>37742</v>
      </c>
    </row>
    <row r="39" spans="1:1" x14ac:dyDescent="0.25">
      <c r="A39" s="96">
        <v>37773</v>
      </c>
    </row>
    <row r="40" spans="1:1" x14ac:dyDescent="0.25">
      <c r="A40" s="96">
        <v>37803</v>
      </c>
    </row>
    <row r="41" spans="1:1" x14ac:dyDescent="0.25">
      <c r="A41" s="96">
        <v>37834</v>
      </c>
    </row>
    <row r="42" spans="1:1" x14ac:dyDescent="0.25">
      <c r="A42" s="96">
        <v>37865</v>
      </c>
    </row>
    <row r="43" spans="1:1" x14ac:dyDescent="0.25">
      <c r="A43" s="96">
        <v>37895</v>
      </c>
    </row>
    <row r="44" spans="1:1" x14ac:dyDescent="0.25">
      <c r="A44" s="96">
        <v>37926</v>
      </c>
    </row>
    <row r="45" spans="1:1" x14ac:dyDescent="0.25">
      <c r="A45" s="96">
        <v>37956</v>
      </c>
    </row>
    <row r="46" spans="1:1" x14ac:dyDescent="0.25">
      <c r="A46" s="96">
        <v>37987</v>
      </c>
    </row>
    <row r="47" spans="1:1" x14ac:dyDescent="0.25">
      <c r="A47" s="96">
        <v>38018</v>
      </c>
    </row>
    <row r="48" spans="1:1" x14ac:dyDescent="0.25">
      <c r="A48" s="96">
        <v>38047</v>
      </c>
    </row>
    <row r="49" spans="1:1" x14ac:dyDescent="0.25">
      <c r="A49" s="96">
        <v>38078</v>
      </c>
    </row>
    <row r="50" spans="1:1" x14ac:dyDescent="0.25">
      <c r="A50" s="96">
        <v>38108</v>
      </c>
    </row>
    <row r="51" spans="1:1" x14ac:dyDescent="0.25">
      <c r="A51" s="96">
        <v>38139</v>
      </c>
    </row>
    <row r="52" spans="1:1" x14ac:dyDescent="0.25">
      <c r="A52" s="96">
        <v>38169</v>
      </c>
    </row>
    <row r="53" spans="1:1" x14ac:dyDescent="0.25">
      <c r="A53" s="96">
        <v>38200</v>
      </c>
    </row>
    <row r="54" spans="1:1" x14ac:dyDescent="0.25">
      <c r="A54" s="96">
        <v>38231</v>
      </c>
    </row>
    <row r="55" spans="1:1" x14ac:dyDescent="0.25">
      <c r="A55" s="96">
        <v>38261</v>
      </c>
    </row>
    <row r="56" spans="1:1" x14ac:dyDescent="0.25">
      <c r="A56" s="96">
        <v>38292</v>
      </c>
    </row>
    <row r="57" spans="1:1" x14ac:dyDescent="0.25">
      <c r="A57" s="96">
        <v>38322</v>
      </c>
    </row>
    <row r="58" spans="1:1" x14ac:dyDescent="0.25">
      <c r="A58" s="96">
        <v>38353</v>
      </c>
    </row>
    <row r="59" spans="1:1" x14ac:dyDescent="0.25">
      <c r="A59" s="96">
        <v>38384</v>
      </c>
    </row>
    <row r="60" spans="1:1" x14ac:dyDescent="0.25">
      <c r="A60" s="96">
        <v>38412</v>
      </c>
    </row>
    <row r="61" spans="1:1" x14ac:dyDescent="0.25">
      <c r="A61" s="96">
        <v>38443</v>
      </c>
    </row>
    <row r="62" spans="1:1" x14ac:dyDescent="0.25">
      <c r="A62" s="96">
        <v>38443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A5" sqref="A5:R81"/>
    </sheetView>
  </sheetViews>
  <sheetFormatPr defaultRowHeight="13.2" x14ac:dyDescent="0.25"/>
  <cols>
    <col min="1" max="1" width="9.6640625" style="40" customWidth="1"/>
    <col min="2" max="18" width="7.6640625" style="38" customWidth="1"/>
    <col min="19" max="19" width="18" style="204" customWidth="1"/>
    <col min="20" max="190" width="8.6640625" style="205" customWidth="1"/>
  </cols>
  <sheetData>
    <row r="1" spans="1:190" ht="16.2" thickBot="1" x14ac:dyDescent="0.3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  <c r="FE1" s="202"/>
      <c r="FF1" s="202"/>
      <c r="FG1" s="202"/>
      <c r="FH1" s="202"/>
      <c r="FI1" s="202"/>
      <c r="FJ1" s="202"/>
      <c r="FK1" s="202"/>
      <c r="FL1" s="202"/>
      <c r="FM1" s="202"/>
      <c r="FN1" s="202"/>
      <c r="FO1" s="202"/>
      <c r="FP1" s="202"/>
      <c r="FQ1" s="202"/>
      <c r="FR1" s="202"/>
      <c r="FS1" s="202"/>
      <c r="FT1" s="202"/>
      <c r="FU1" s="202"/>
      <c r="FV1" s="202"/>
      <c r="FW1" s="202"/>
      <c r="FX1" s="202"/>
      <c r="FY1" s="202"/>
      <c r="FZ1" s="202"/>
      <c r="GA1" s="202"/>
      <c r="GB1" s="202"/>
      <c r="GC1" s="202"/>
      <c r="GD1" s="202"/>
      <c r="GE1" s="202"/>
      <c r="GF1" s="202"/>
      <c r="GG1" s="202"/>
      <c r="GH1" s="202"/>
    </row>
    <row r="2" spans="1:190" x14ac:dyDescent="0.25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</row>
    <row r="3" spans="1:190" ht="13.8" thickBot="1" x14ac:dyDescent="0.3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  <c r="FE3" s="202"/>
      <c r="FF3" s="202"/>
      <c r="FG3" s="202"/>
      <c r="FH3" s="202"/>
      <c r="FI3" s="202"/>
      <c r="FJ3" s="202"/>
      <c r="FK3" s="202"/>
      <c r="FL3" s="202"/>
      <c r="FM3" s="202"/>
      <c r="FN3" s="202"/>
      <c r="FO3" s="202"/>
      <c r="FP3" s="202"/>
      <c r="FQ3" s="202"/>
      <c r="FR3" s="202"/>
      <c r="FS3" s="202"/>
      <c r="FT3" s="202"/>
      <c r="FU3" s="202"/>
      <c r="FV3" s="202"/>
      <c r="FW3" s="202"/>
      <c r="FX3" s="202"/>
      <c r="FY3" s="202"/>
      <c r="FZ3" s="202"/>
      <c r="GA3" s="202"/>
      <c r="GB3" s="202"/>
      <c r="GC3" s="202"/>
      <c r="GD3" s="202"/>
      <c r="GE3" s="202"/>
      <c r="GF3" s="202"/>
      <c r="GG3" s="202"/>
      <c r="GH3" s="202"/>
    </row>
    <row r="4" spans="1:190" x14ac:dyDescent="0.25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  <c r="FE4" s="202"/>
      <c r="FF4" s="202"/>
      <c r="FG4" s="202"/>
      <c r="FH4" s="202"/>
      <c r="FI4" s="202"/>
      <c r="FJ4" s="202"/>
      <c r="FK4" s="202"/>
      <c r="FL4" s="202"/>
      <c r="FM4" s="202"/>
      <c r="FN4" s="202"/>
      <c r="FO4" s="202"/>
      <c r="FP4" s="202"/>
      <c r="FQ4" s="202"/>
      <c r="FR4" s="202"/>
      <c r="FS4" s="202"/>
      <c r="FT4" s="202"/>
      <c r="FU4" s="202"/>
      <c r="FV4" s="202"/>
      <c r="FW4" s="202"/>
      <c r="FX4" s="202"/>
      <c r="FY4" s="202"/>
      <c r="FZ4" s="202"/>
      <c r="GA4" s="202"/>
      <c r="GB4" s="202"/>
      <c r="GC4" s="202"/>
      <c r="GD4" s="202"/>
      <c r="GE4" s="202"/>
      <c r="GF4" s="202"/>
      <c r="GG4" s="202"/>
      <c r="GH4" s="202"/>
    </row>
    <row r="5" spans="1:190" x14ac:dyDescent="0.25">
      <c r="A5" s="34">
        <v>36708</v>
      </c>
      <c r="B5" s="35">
        <v>-698.15737277999995</v>
      </c>
      <c r="C5" s="35">
        <v>0</v>
      </c>
      <c r="D5" s="35">
        <v>62.806254250000002</v>
      </c>
      <c r="E5" s="35">
        <v>-760.96362703</v>
      </c>
      <c r="F5" s="35">
        <v>-760.96362703</v>
      </c>
      <c r="G5" s="35">
        <v>0</v>
      </c>
      <c r="H5" s="39">
        <v>0</v>
      </c>
      <c r="I5" s="37">
        <v>3.4235716374999998</v>
      </c>
      <c r="J5" s="38">
        <v>-3.7733724799999999</v>
      </c>
      <c r="K5" s="38">
        <v>145.72421201</v>
      </c>
      <c r="L5" s="38">
        <v>88.710755840000004</v>
      </c>
      <c r="M5" s="38">
        <v>40.257046090000003</v>
      </c>
      <c r="N5" s="38">
        <v>19.1433289</v>
      </c>
      <c r="O5" s="38">
        <v>-17.274084089999999</v>
      </c>
      <c r="P5" s="38">
        <v>-32.793071920000003</v>
      </c>
      <c r="Q5" s="38">
        <v>-59.060560459999998</v>
      </c>
      <c r="R5" s="39">
        <v>-79.816038669999998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  <c r="FE5" s="202"/>
      <c r="FF5" s="202"/>
      <c r="FG5" s="202"/>
      <c r="FH5" s="202"/>
      <c r="FI5" s="202"/>
      <c r="FJ5" s="202"/>
      <c r="FK5" s="202"/>
      <c r="FL5" s="202"/>
      <c r="FM5" s="202"/>
      <c r="FN5" s="202"/>
      <c r="FO5" s="202"/>
      <c r="FP5" s="202"/>
      <c r="FQ5" s="202"/>
      <c r="FR5" s="202"/>
      <c r="FS5" s="202"/>
      <c r="FT5" s="202"/>
      <c r="FU5" s="202"/>
      <c r="FV5" s="202"/>
      <c r="FW5" s="202"/>
      <c r="FX5" s="202"/>
      <c r="FY5" s="202"/>
      <c r="FZ5" s="202"/>
      <c r="GA5" s="202"/>
      <c r="GB5" s="202"/>
      <c r="GC5" s="202"/>
      <c r="GD5" s="202"/>
      <c r="GE5" s="202"/>
      <c r="GF5" s="202"/>
      <c r="GG5" s="202"/>
      <c r="GH5" s="202"/>
    </row>
    <row r="6" spans="1:190" x14ac:dyDescent="0.25">
      <c r="A6" s="34">
        <v>36739</v>
      </c>
      <c r="B6" s="35">
        <v>-637.97576801000002</v>
      </c>
      <c r="C6" s="35">
        <v>0</v>
      </c>
      <c r="D6" s="35">
        <v>72.325003379999998</v>
      </c>
      <c r="E6" s="35">
        <v>-710.30077139000002</v>
      </c>
      <c r="F6" s="35">
        <v>-710.30077139000002</v>
      </c>
      <c r="G6" s="35">
        <v>0</v>
      </c>
      <c r="H6" s="39">
        <v>0</v>
      </c>
      <c r="I6" s="37">
        <v>3.3801397235000001</v>
      </c>
      <c r="J6" s="38">
        <v>-1.85132692</v>
      </c>
      <c r="K6" s="38">
        <v>128.16331890999999</v>
      </c>
      <c r="L6" s="38">
        <v>80.851977939999998</v>
      </c>
      <c r="M6" s="38">
        <v>38.140531690000003</v>
      </c>
      <c r="N6" s="38">
        <v>18.505842510000001</v>
      </c>
      <c r="O6" s="38">
        <v>-17.399377879999999</v>
      </c>
      <c r="P6" s="38">
        <v>-33.720493779999998</v>
      </c>
      <c r="Q6" s="38">
        <v>-63.264113989999998</v>
      </c>
      <c r="R6" s="39">
        <v>-88.937577099999999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  <c r="FE6" s="202"/>
      <c r="FF6" s="202"/>
      <c r="FG6" s="202"/>
      <c r="FH6" s="202"/>
      <c r="FI6" s="202"/>
      <c r="FJ6" s="202"/>
      <c r="FK6" s="202"/>
      <c r="FL6" s="202"/>
      <c r="FM6" s="202"/>
      <c r="FN6" s="202"/>
      <c r="FO6" s="202"/>
      <c r="FP6" s="202"/>
      <c r="FQ6" s="202"/>
      <c r="FR6" s="202"/>
      <c r="FS6" s="202"/>
      <c r="FT6" s="202"/>
      <c r="FU6" s="202"/>
      <c r="FV6" s="202"/>
      <c r="FW6" s="202"/>
      <c r="FX6" s="202"/>
      <c r="FY6" s="202"/>
      <c r="FZ6" s="202"/>
      <c r="GA6" s="202"/>
      <c r="GB6" s="202"/>
      <c r="GC6" s="202"/>
      <c r="GD6" s="202"/>
      <c r="GE6" s="202"/>
      <c r="GF6" s="202"/>
      <c r="GG6" s="202"/>
      <c r="GH6" s="202"/>
    </row>
    <row r="7" spans="1:190" x14ac:dyDescent="0.25">
      <c r="A7" s="34">
        <v>36770</v>
      </c>
      <c r="B7" s="35">
        <v>-532.42533722999997</v>
      </c>
      <c r="C7" s="35">
        <v>0</v>
      </c>
      <c r="D7" s="35">
        <v>71.545486249999996</v>
      </c>
      <c r="E7" s="35">
        <v>-603.97082348000004</v>
      </c>
      <c r="F7" s="35">
        <v>-603.97082348000004</v>
      </c>
      <c r="G7" s="35">
        <v>0</v>
      </c>
      <c r="H7" s="39">
        <v>0</v>
      </c>
      <c r="I7" s="37">
        <v>3.2057042070000001</v>
      </c>
      <c r="J7" s="38">
        <v>-1.1405686399999999</v>
      </c>
      <c r="K7" s="38">
        <v>106.97682396</v>
      </c>
      <c r="L7" s="38">
        <v>68.020523690000005</v>
      </c>
      <c r="M7" s="38">
        <v>32.392774639999999</v>
      </c>
      <c r="N7" s="38">
        <v>15.799579339999999</v>
      </c>
      <c r="O7" s="38">
        <v>-15.02408949</v>
      </c>
      <c r="P7" s="38">
        <v>-29.292792760000001</v>
      </c>
      <c r="Q7" s="38">
        <v>-55.652340299999999</v>
      </c>
      <c r="R7" s="39">
        <v>-79.266788680000005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  <c r="FE7" s="202"/>
      <c r="FF7" s="202"/>
      <c r="FG7" s="202"/>
      <c r="FH7" s="202"/>
      <c r="FI7" s="202"/>
      <c r="FJ7" s="202"/>
      <c r="FK7" s="202"/>
      <c r="FL7" s="202"/>
      <c r="FM7" s="202"/>
      <c r="FN7" s="202"/>
      <c r="FO7" s="202"/>
      <c r="FP7" s="202"/>
      <c r="FQ7" s="202"/>
      <c r="FR7" s="202"/>
      <c r="FS7" s="202"/>
      <c r="FT7" s="202"/>
      <c r="FU7" s="202"/>
      <c r="FV7" s="202"/>
      <c r="FW7" s="202"/>
      <c r="FX7" s="202"/>
      <c r="FY7" s="202"/>
      <c r="FZ7" s="202"/>
      <c r="GA7" s="202"/>
      <c r="GB7" s="202"/>
      <c r="GC7" s="202"/>
      <c r="GD7" s="202"/>
      <c r="GE7" s="202"/>
      <c r="GF7" s="202"/>
      <c r="GG7" s="202"/>
      <c r="GH7" s="202"/>
    </row>
    <row r="8" spans="1:190" x14ac:dyDescent="0.25">
      <c r="A8" s="34">
        <v>36800</v>
      </c>
      <c r="B8" s="35">
        <v>-532.18477394000001</v>
      </c>
      <c r="C8" s="35">
        <v>0</v>
      </c>
      <c r="D8" s="35">
        <v>71.471964600000007</v>
      </c>
      <c r="E8" s="35">
        <v>-603.65673853999999</v>
      </c>
      <c r="F8" s="35">
        <v>-603.65673853999999</v>
      </c>
      <c r="G8" s="35">
        <v>0</v>
      </c>
      <c r="H8" s="39">
        <v>0</v>
      </c>
      <c r="I8" s="37">
        <v>2.1436597978999998</v>
      </c>
      <c r="J8" s="38">
        <v>-0.63556968999999996</v>
      </c>
      <c r="K8" s="38">
        <v>90.56989007</v>
      </c>
      <c r="L8" s="38">
        <v>58.12539907</v>
      </c>
      <c r="M8" s="38">
        <v>27.94448135</v>
      </c>
      <c r="N8" s="38">
        <v>13.695525099999999</v>
      </c>
      <c r="O8" s="38">
        <v>-13.14985061</v>
      </c>
      <c r="P8" s="38">
        <v>-25.763207950000002</v>
      </c>
      <c r="Q8" s="38">
        <v>-49.423186200000004</v>
      </c>
      <c r="R8" s="39">
        <v>-71.075081139999995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  <c r="FE8" s="202"/>
      <c r="FF8" s="202"/>
      <c r="FG8" s="202"/>
      <c r="FH8" s="202"/>
      <c r="FI8" s="202"/>
      <c r="FJ8" s="202"/>
      <c r="FK8" s="202"/>
      <c r="FL8" s="202"/>
      <c r="FM8" s="202"/>
      <c r="FN8" s="202"/>
      <c r="FO8" s="202"/>
      <c r="FP8" s="202"/>
      <c r="FQ8" s="202"/>
      <c r="FR8" s="202"/>
      <c r="FS8" s="202"/>
      <c r="FT8" s="202"/>
      <c r="FU8" s="202"/>
      <c r="FV8" s="202"/>
      <c r="FW8" s="202"/>
      <c r="FX8" s="202"/>
      <c r="FY8" s="202"/>
      <c r="FZ8" s="202"/>
      <c r="GA8" s="202"/>
      <c r="GB8" s="202"/>
      <c r="GC8" s="202"/>
      <c r="GD8" s="202"/>
      <c r="GE8" s="202"/>
      <c r="GF8" s="202"/>
      <c r="GG8" s="202"/>
      <c r="GH8" s="202"/>
    </row>
    <row r="9" spans="1:190" x14ac:dyDescent="0.25">
      <c r="A9" s="34">
        <v>36831</v>
      </c>
      <c r="B9" s="35">
        <v>-108.03514224</v>
      </c>
      <c r="C9" s="35">
        <v>0</v>
      </c>
      <c r="D9" s="35">
        <v>38.388324910000001</v>
      </c>
      <c r="E9" s="35">
        <v>-146.42346714999999</v>
      </c>
      <c r="F9" s="35">
        <v>-146.42346714999999</v>
      </c>
      <c r="G9" s="35">
        <v>0</v>
      </c>
      <c r="H9" s="39">
        <v>0</v>
      </c>
      <c r="I9" s="37">
        <v>0.77876130809999999</v>
      </c>
      <c r="J9" s="38">
        <v>-0.18023523999999999</v>
      </c>
      <c r="K9" s="38">
        <v>21.20153857</v>
      </c>
      <c r="L9" s="38">
        <v>13.541095260000001</v>
      </c>
      <c r="M9" s="38">
        <v>6.4834241700000002</v>
      </c>
      <c r="N9" s="38">
        <v>3.1718249699999999</v>
      </c>
      <c r="O9" s="38">
        <v>-3.0359992899999999</v>
      </c>
      <c r="P9" s="38">
        <v>-5.9402133399999997</v>
      </c>
      <c r="Q9" s="38">
        <v>-11.369745200000001</v>
      </c>
      <c r="R9" s="39">
        <v>-16.321779790000001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  <c r="FE9" s="202"/>
      <c r="FF9" s="202"/>
      <c r="FG9" s="202"/>
      <c r="FH9" s="202"/>
      <c r="FI9" s="202"/>
      <c r="FJ9" s="202"/>
      <c r="FK9" s="202"/>
      <c r="FL9" s="202"/>
      <c r="FM9" s="202"/>
      <c r="FN9" s="202"/>
      <c r="FO9" s="202"/>
      <c r="FP9" s="202"/>
      <c r="FQ9" s="202"/>
      <c r="FR9" s="202"/>
      <c r="FS9" s="202"/>
      <c r="FT9" s="202"/>
      <c r="FU9" s="202"/>
      <c r="FV9" s="202"/>
      <c r="FW9" s="202"/>
      <c r="FX9" s="202"/>
      <c r="FY9" s="202"/>
      <c r="FZ9" s="202"/>
      <c r="GA9" s="202"/>
      <c r="GB9" s="202"/>
      <c r="GC9" s="202"/>
      <c r="GD9" s="202"/>
      <c r="GE9" s="202"/>
      <c r="GF9" s="202"/>
      <c r="GG9" s="202"/>
      <c r="GH9" s="202"/>
    </row>
    <row r="10" spans="1:190" x14ac:dyDescent="0.25">
      <c r="A10" s="34">
        <v>36861</v>
      </c>
      <c r="B10" s="35">
        <v>-109.0797596</v>
      </c>
      <c r="C10" s="35">
        <v>0</v>
      </c>
      <c r="D10" s="35">
        <v>38.271936189999998</v>
      </c>
      <c r="E10" s="35">
        <v>-147.35169579000001</v>
      </c>
      <c r="F10" s="35">
        <v>-147.35169579000001</v>
      </c>
      <c r="G10" s="35">
        <v>0</v>
      </c>
      <c r="H10" s="39">
        <v>0</v>
      </c>
      <c r="I10" s="37">
        <v>0.74909657799999996</v>
      </c>
      <c r="J10" s="38">
        <v>-0.14881052</v>
      </c>
      <c r="K10" s="38">
        <v>18.106752830000001</v>
      </c>
      <c r="L10" s="38">
        <v>11.59318933</v>
      </c>
      <c r="M10" s="38">
        <v>5.5660197199999999</v>
      </c>
      <c r="N10" s="38">
        <v>2.7269834899999998</v>
      </c>
      <c r="O10" s="38">
        <v>-2.6182122099999998</v>
      </c>
      <c r="P10" s="38">
        <v>-5.1309523300000004</v>
      </c>
      <c r="Q10" s="38">
        <v>-9.8532188499999993</v>
      </c>
      <c r="R10" s="39">
        <v>-14.19304646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  <c r="FE10" s="202"/>
      <c r="FF10" s="202"/>
      <c r="FG10" s="202"/>
      <c r="FH10" s="202"/>
      <c r="FI10" s="202"/>
      <c r="FJ10" s="202"/>
      <c r="FK10" s="202"/>
      <c r="FL10" s="202"/>
      <c r="FM10" s="202"/>
      <c r="FN10" s="202"/>
      <c r="FO10" s="202"/>
      <c r="FP10" s="202"/>
      <c r="FQ10" s="202"/>
      <c r="FR10" s="202"/>
      <c r="FS10" s="202"/>
      <c r="FT10" s="202"/>
      <c r="FU10" s="202"/>
      <c r="FV10" s="202"/>
      <c r="FW10" s="202"/>
      <c r="FX10" s="202"/>
      <c r="FY10" s="202"/>
      <c r="FZ10" s="202"/>
      <c r="GA10" s="202"/>
      <c r="GB10" s="202"/>
      <c r="GC10" s="202"/>
      <c r="GD10" s="202"/>
      <c r="GE10" s="202"/>
      <c r="GF10" s="202"/>
      <c r="GG10" s="202"/>
      <c r="GH10" s="202"/>
    </row>
    <row r="11" spans="1:190" x14ac:dyDescent="0.25">
      <c r="A11" s="34">
        <v>36892</v>
      </c>
      <c r="B11" s="35">
        <v>-140.4619974</v>
      </c>
      <c r="C11" s="35">
        <v>0</v>
      </c>
      <c r="D11" s="35">
        <v>93.792319230000004</v>
      </c>
      <c r="E11" s="35">
        <v>-234.25431663000001</v>
      </c>
      <c r="F11" s="35">
        <v>-234.25431663000001</v>
      </c>
      <c r="G11" s="35">
        <v>0</v>
      </c>
      <c r="H11" s="39">
        <v>0</v>
      </c>
      <c r="I11" s="37">
        <v>0.61796812400000001</v>
      </c>
      <c r="J11" s="38">
        <v>-0.1318059</v>
      </c>
      <c r="K11" s="38">
        <v>20.111051830000001</v>
      </c>
      <c r="L11" s="38">
        <v>12.95855019</v>
      </c>
      <c r="M11" s="38">
        <v>6.2603178000000002</v>
      </c>
      <c r="N11" s="38">
        <v>3.0765183700000001</v>
      </c>
      <c r="O11" s="38">
        <v>-2.9715545799999998</v>
      </c>
      <c r="P11" s="38">
        <v>-5.8405381099999998</v>
      </c>
      <c r="Q11" s="38">
        <v>-11.28064805</v>
      </c>
      <c r="R11" s="39">
        <v>-16.34042474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  <c r="FE11" s="202"/>
      <c r="FF11" s="202"/>
      <c r="FG11" s="202"/>
      <c r="FH11" s="202"/>
      <c r="FI11" s="202"/>
      <c r="FJ11" s="202"/>
      <c r="FK11" s="202"/>
      <c r="FL11" s="202"/>
      <c r="FM11" s="202"/>
      <c r="FN11" s="202"/>
      <c r="FO11" s="202"/>
      <c r="FP11" s="202"/>
      <c r="FQ11" s="202"/>
      <c r="FR11" s="202"/>
      <c r="FS11" s="202"/>
      <c r="FT11" s="202"/>
      <c r="FU11" s="202"/>
      <c r="FV11" s="202"/>
      <c r="FW11" s="202"/>
      <c r="FX11" s="202"/>
      <c r="FY11" s="202"/>
      <c r="FZ11" s="202"/>
      <c r="GA11" s="202"/>
      <c r="GB11" s="202"/>
      <c r="GC11" s="202"/>
      <c r="GD11" s="202"/>
      <c r="GE11" s="202"/>
      <c r="GF11" s="202"/>
      <c r="GG11" s="202"/>
      <c r="GH11" s="202"/>
    </row>
    <row r="12" spans="1:190" x14ac:dyDescent="0.25">
      <c r="A12" s="34">
        <v>36923</v>
      </c>
      <c r="B12" s="35">
        <v>-124.47258026</v>
      </c>
      <c r="C12" s="35">
        <v>0</v>
      </c>
      <c r="D12" s="35">
        <v>92.972748870000004</v>
      </c>
      <c r="E12" s="35">
        <v>-217.44532913</v>
      </c>
      <c r="F12" s="35">
        <v>-217.44532913</v>
      </c>
      <c r="G12" s="35">
        <v>0</v>
      </c>
      <c r="H12" s="39">
        <v>0</v>
      </c>
      <c r="I12" s="37">
        <v>0.3453679576</v>
      </c>
      <c r="J12" s="38">
        <v>-8.3506869999999997E-2</v>
      </c>
      <c r="K12" s="38">
        <v>21.865054199999999</v>
      </c>
      <c r="L12" s="38">
        <v>14.142381459999999</v>
      </c>
      <c r="M12" s="38">
        <v>6.8573071499999996</v>
      </c>
      <c r="N12" s="38">
        <v>3.3759081700000002</v>
      </c>
      <c r="O12" s="38">
        <v>-3.2720536</v>
      </c>
      <c r="P12" s="38">
        <v>-6.4420144199999996</v>
      </c>
      <c r="Q12" s="38">
        <v>-12.48322789</v>
      </c>
      <c r="R12" s="39">
        <v>-18.139608599999999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  <c r="FE12" s="202"/>
      <c r="FF12" s="202"/>
      <c r="FG12" s="202"/>
      <c r="FH12" s="202"/>
      <c r="FI12" s="202"/>
      <c r="FJ12" s="202"/>
      <c r="FK12" s="202"/>
      <c r="FL12" s="202"/>
      <c r="FM12" s="202"/>
      <c r="FN12" s="202"/>
      <c r="FO12" s="202"/>
      <c r="FP12" s="202"/>
      <c r="FQ12" s="202"/>
      <c r="FR12" s="202"/>
      <c r="FS12" s="202"/>
      <c r="FT12" s="202"/>
      <c r="FU12" s="202"/>
      <c r="FV12" s="202"/>
      <c r="FW12" s="202"/>
      <c r="FX12" s="202"/>
      <c r="FY12" s="202"/>
      <c r="FZ12" s="202"/>
      <c r="GA12" s="202"/>
      <c r="GB12" s="202"/>
      <c r="GC12" s="202"/>
      <c r="GD12" s="202"/>
      <c r="GE12" s="202"/>
      <c r="GF12" s="202"/>
      <c r="GG12" s="202"/>
      <c r="GH12" s="202"/>
    </row>
    <row r="13" spans="1:190" x14ac:dyDescent="0.25">
      <c r="A13" s="34">
        <v>36951</v>
      </c>
      <c r="B13" s="35">
        <v>-109.44216489999999</v>
      </c>
      <c r="C13" s="35">
        <v>0</v>
      </c>
      <c r="D13" s="35">
        <v>92.207668130000002</v>
      </c>
      <c r="E13" s="35">
        <v>-201.64983303</v>
      </c>
      <c r="F13" s="35">
        <v>-201.64983303</v>
      </c>
      <c r="G13" s="35">
        <v>0</v>
      </c>
      <c r="H13" s="39">
        <v>0</v>
      </c>
      <c r="I13" s="37">
        <v>0.15535805750000001</v>
      </c>
      <c r="J13" s="38">
        <v>-5.5029670000000003E-2</v>
      </c>
      <c r="K13" s="38">
        <v>25.668947429999999</v>
      </c>
      <c r="L13" s="38">
        <v>16.638560609999999</v>
      </c>
      <c r="M13" s="38">
        <v>8.0822015199999999</v>
      </c>
      <c r="N13" s="38">
        <v>3.9820366300000001</v>
      </c>
      <c r="O13" s="38">
        <v>-3.8646918299999999</v>
      </c>
      <c r="P13" s="38">
        <v>-7.6130848599999998</v>
      </c>
      <c r="Q13" s="38">
        <v>-14.766304979999999</v>
      </c>
      <c r="R13" s="39">
        <v>-21.47225662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</row>
    <row r="14" spans="1:190" x14ac:dyDescent="0.25">
      <c r="A14" s="34">
        <v>36982</v>
      </c>
      <c r="B14" s="35">
        <v>-16.19416262</v>
      </c>
      <c r="C14" s="35">
        <v>0</v>
      </c>
      <c r="D14" s="35">
        <v>53.8278879</v>
      </c>
      <c r="E14" s="35">
        <v>-70.022050519999993</v>
      </c>
      <c r="F14" s="35">
        <v>-70.022050519999993</v>
      </c>
      <c r="G14" s="35">
        <v>0</v>
      </c>
      <c r="H14" s="39">
        <v>0</v>
      </c>
      <c r="I14" s="37">
        <v>-0.42844360180000002</v>
      </c>
      <c r="J14" s="38">
        <v>1.6004899999999999E-2</v>
      </c>
      <c r="K14" s="38">
        <v>3.67851478</v>
      </c>
      <c r="L14" s="38">
        <v>2.5383465300000001</v>
      </c>
      <c r="M14" s="38">
        <v>1.3017609699999999</v>
      </c>
      <c r="N14" s="38">
        <v>0.65722223999999996</v>
      </c>
      <c r="O14" s="38">
        <v>-0.66660220999999997</v>
      </c>
      <c r="P14" s="38">
        <v>-1.3395277299999999</v>
      </c>
      <c r="Q14" s="38">
        <v>-2.6933396799999998</v>
      </c>
      <c r="R14" s="39">
        <v>-4.0417702000000002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</row>
    <row r="15" spans="1:190" x14ac:dyDescent="0.25">
      <c r="A15" s="34">
        <v>37012</v>
      </c>
      <c r="B15" s="35">
        <v>-12.441298249999999</v>
      </c>
      <c r="C15" s="35">
        <v>0</v>
      </c>
      <c r="D15" s="35">
        <v>53.381343149999999</v>
      </c>
      <c r="E15" s="35">
        <v>-65.822641399999995</v>
      </c>
      <c r="F15" s="35">
        <v>-65.822641399999995</v>
      </c>
      <c r="G15" s="35">
        <v>0</v>
      </c>
      <c r="H15" s="39">
        <v>0</v>
      </c>
      <c r="I15" s="37">
        <v>-0.59575139089999996</v>
      </c>
      <c r="J15" s="38">
        <v>1.9411930000000001E-2</v>
      </c>
      <c r="K15" s="38">
        <v>4.1148652200000004</v>
      </c>
      <c r="L15" s="38">
        <v>2.9143956599999998</v>
      </c>
      <c r="M15" s="38">
        <v>1.5245508299999999</v>
      </c>
      <c r="N15" s="38">
        <v>0.77611549000000002</v>
      </c>
      <c r="O15" s="38">
        <v>-0.79821593000000002</v>
      </c>
      <c r="P15" s="38">
        <v>-1.61330654</v>
      </c>
      <c r="Q15" s="38">
        <v>-3.2750591400000002</v>
      </c>
      <c r="R15" s="39">
        <v>-4.95090845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  <c r="FE15" s="202"/>
      <c r="FF15" s="202"/>
      <c r="FG15" s="202"/>
      <c r="FH15" s="202"/>
      <c r="FI15" s="202"/>
      <c r="FJ15" s="202"/>
      <c r="FK15" s="202"/>
      <c r="FL15" s="202"/>
      <c r="FM15" s="202"/>
      <c r="FN15" s="202"/>
      <c r="FO15" s="202"/>
      <c r="FP15" s="202"/>
      <c r="FQ15" s="202"/>
      <c r="FR15" s="202"/>
      <c r="FS15" s="202"/>
      <c r="FT15" s="202"/>
      <c r="FU15" s="202"/>
      <c r="FV15" s="202"/>
      <c r="FW15" s="202"/>
      <c r="FX15" s="202"/>
      <c r="FY15" s="202"/>
      <c r="FZ15" s="202"/>
      <c r="GA15" s="202"/>
      <c r="GB15" s="202"/>
      <c r="GC15" s="202"/>
      <c r="GD15" s="202"/>
      <c r="GE15" s="202"/>
      <c r="GF15" s="202"/>
      <c r="GG15" s="202"/>
      <c r="GH15" s="202"/>
    </row>
    <row r="16" spans="1:190" x14ac:dyDescent="0.25">
      <c r="A16" s="34">
        <v>37043</v>
      </c>
      <c r="B16" s="35">
        <v>-11.931744760000001</v>
      </c>
      <c r="C16" s="35">
        <v>0</v>
      </c>
      <c r="D16" s="35">
        <v>53.038412260000001</v>
      </c>
      <c r="E16" s="35">
        <v>-64.970157020000002</v>
      </c>
      <c r="F16" s="35">
        <v>-64.970157020000002</v>
      </c>
      <c r="G16" s="35">
        <v>0</v>
      </c>
      <c r="H16" s="39">
        <v>0</v>
      </c>
      <c r="I16" s="37">
        <v>-0.64484309969999998</v>
      </c>
      <c r="J16" s="38">
        <v>1.748976E-2</v>
      </c>
      <c r="K16" s="38">
        <v>3.9647271000000002</v>
      </c>
      <c r="L16" s="38">
        <v>2.8272935600000002</v>
      </c>
      <c r="M16" s="38">
        <v>1.4869432300000001</v>
      </c>
      <c r="N16" s="38">
        <v>0.75868645999999995</v>
      </c>
      <c r="O16" s="38">
        <v>-0.78339586999999999</v>
      </c>
      <c r="P16" s="38">
        <v>-1.5861224</v>
      </c>
      <c r="Q16" s="38">
        <v>-3.2298665299999998</v>
      </c>
      <c r="R16" s="39">
        <v>-4.8955607199999998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  <c r="FE16" s="202"/>
      <c r="FF16" s="202"/>
      <c r="FG16" s="202"/>
      <c r="FH16" s="202"/>
      <c r="FI16" s="202"/>
      <c r="FJ16" s="202"/>
      <c r="FK16" s="202"/>
      <c r="FL16" s="202"/>
      <c r="FM16" s="202"/>
      <c r="FN16" s="202"/>
      <c r="FO16" s="202"/>
      <c r="FP16" s="202"/>
      <c r="FQ16" s="202"/>
      <c r="FR16" s="202"/>
      <c r="FS16" s="202"/>
      <c r="FT16" s="202"/>
      <c r="FU16" s="202"/>
      <c r="FV16" s="202"/>
      <c r="FW16" s="202"/>
      <c r="FX16" s="202"/>
      <c r="FY16" s="202"/>
      <c r="FZ16" s="202"/>
      <c r="GA16" s="202"/>
      <c r="GB16" s="202"/>
      <c r="GC16" s="202"/>
      <c r="GD16" s="202"/>
      <c r="GE16" s="202"/>
      <c r="GF16" s="202"/>
      <c r="GG16" s="202"/>
      <c r="GH16" s="202"/>
    </row>
    <row r="17" spans="1:190" x14ac:dyDescent="0.25">
      <c r="A17" s="34">
        <v>37073</v>
      </c>
      <c r="B17" s="35">
        <v>-12.391821609999999</v>
      </c>
      <c r="C17" s="35">
        <v>0</v>
      </c>
      <c r="D17" s="35">
        <v>52.708268760000003</v>
      </c>
      <c r="E17" s="35">
        <v>-65.100090370000004</v>
      </c>
      <c r="F17" s="35">
        <v>-65.100090370000004</v>
      </c>
      <c r="G17" s="35">
        <v>0</v>
      </c>
      <c r="H17" s="39">
        <v>0</v>
      </c>
      <c r="I17" s="37">
        <v>-0.64728704739999998</v>
      </c>
      <c r="J17" s="38">
        <v>1.4848099999999999E-2</v>
      </c>
      <c r="K17" s="38">
        <v>3.7573509999999999</v>
      </c>
      <c r="L17" s="38">
        <v>2.6758648599999999</v>
      </c>
      <c r="M17" s="38">
        <v>1.4062231999999999</v>
      </c>
      <c r="N17" s="38">
        <v>0.71735616999999996</v>
      </c>
      <c r="O17" s="38">
        <v>-0.74060762999999996</v>
      </c>
      <c r="P17" s="38">
        <v>-1.49954045</v>
      </c>
      <c r="Q17" s="38">
        <v>-3.0543222700000001</v>
      </c>
      <c r="R17" s="39">
        <v>-4.6315983200000002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/>
      <c r="FQ17" s="202"/>
      <c r="FR17" s="202"/>
      <c r="FS17" s="202"/>
      <c r="FT17" s="202"/>
      <c r="FU17" s="202"/>
      <c r="FV17" s="202"/>
      <c r="FW17" s="202"/>
      <c r="FX17" s="202"/>
      <c r="FY17" s="202"/>
      <c r="FZ17" s="202"/>
      <c r="GA17" s="202"/>
      <c r="GB17" s="202"/>
      <c r="GC17" s="202"/>
      <c r="GD17" s="202"/>
      <c r="GE17" s="202"/>
      <c r="GF17" s="202"/>
      <c r="GG17" s="202"/>
      <c r="GH17" s="202"/>
    </row>
    <row r="18" spans="1:190" x14ac:dyDescent="0.25">
      <c r="A18" s="34">
        <v>37104</v>
      </c>
      <c r="B18" s="35">
        <v>-13.2585772</v>
      </c>
      <c r="C18" s="35">
        <v>0</v>
      </c>
      <c r="D18" s="35">
        <v>52.371235550000002</v>
      </c>
      <c r="E18" s="35">
        <v>-65.629812749999999</v>
      </c>
      <c r="F18" s="35">
        <v>-65.629812749999999</v>
      </c>
      <c r="G18" s="35">
        <v>0</v>
      </c>
      <c r="H18" s="39">
        <v>0</v>
      </c>
      <c r="I18" s="37">
        <v>-0.62910589709999998</v>
      </c>
      <c r="J18" s="38">
        <v>1.198406E-2</v>
      </c>
      <c r="K18" s="38">
        <v>3.5124775100000001</v>
      </c>
      <c r="L18" s="38">
        <v>2.4896693600000002</v>
      </c>
      <c r="M18" s="38">
        <v>1.3041232599999999</v>
      </c>
      <c r="N18" s="38">
        <v>0.66446183000000003</v>
      </c>
      <c r="O18" s="38">
        <v>-0.68473435999999999</v>
      </c>
      <c r="P18" s="38">
        <v>-1.3854875099999999</v>
      </c>
      <c r="Q18" s="38">
        <v>-2.8194635199999998</v>
      </c>
      <c r="R18" s="39">
        <v>-4.2736516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  <c r="FE18" s="202"/>
      <c r="FF18" s="202"/>
      <c r="FG18" s="202"/>
      <c r="FH18" s="202"/>
      <c r="FI18" s="202"/>
      <c r="FJ18" s="202"/>
      <c r="FK18" s="202"/>
      <c r="FL18" s="202"/>
      <c r="FM18" s="202"/>
      <c r="FN18" s="202"/>
      <c r="FO18" s="202"/>
      <c r="FP18" s="202"/>
      <c r="FQ18" s="202"/>
      <c r="FR18" s="202"/>
      <c r="FS18" s="202"/>
      <c r="FT18" s="202"/>
      <c r="FU18" s="202"/>
      <c r="FV18" s="202"/>
      <c r="FW18" s="202"/>
      <c r="FX18" s="202"/>
      <c r="FY18" s="202"/>
      <c r="FZ18" s="202"/>
      <c r="GA18" s="202"/>
      <c r="GB18" s="202"/>
      <c r="GC18" s="202"/>
      <c r="GD18" s="202"/>
      <c r="GE18" s="202"/>
      <c r="GF18" s="202"/>
      <c r="GG18" s="202"/>
      <c r="GH18" s="202"/>
    </row>
    <row r="19" spans="1:190" x14ac:dyDescent="0.25">
      <c r="A19" s="34">
        <v>37135</v>
      </c>
      <c r="B19" s="35">
        <v>-14.00002029</v>
      </c>
      <c r="C19" s="35">
        <v>0</v>
      </c>
      <c r="D19" s="35">
        <v>52.035093439999997</v>
      </c>
      <c r="E19" s="35">
        <v>-66.035113730000006</v>
      </c>
      <c r="F19" s="35">
        <v>-66.035113730000006</v>
      </c>
      <c r="G19" s="35">
        <v>0</v>
      </c>
      <c r="H19" s="39">
        <v>0</v>
      </c>
      <c r="I19" s="37">
        <v>-0.61749043169999995</v>
      </c>
      <c r="J19" s="38">
        <v>9.7384199999999994E-3</v>
      </c>
      <c r="K19" s="38">
        <v>3.1801429400000001</v>
      </c>
      <c r="L19" s="38">
        <v>2.2510899900000001</v>
      </c>
      <c r="M19" s="38">
        <v>1.1785539700000001</v>
      </c>
      <c r="N19" s="38">
        <v>0.60045106999999998</v>
      </c>
      <c r="O19" s="38">
        <v>-0.61891231000000002</v>
      </c>
      <c r="P19" s="38">
        <v>-1.2526310199999999</v>
      </c>
      <c r="Q19" s="38">
        <v>-2.5510693199999999</v>
      </c>
      <c r="R19" s="39">
        <v>-3.8709028299999999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  <c r="FE19" s="202"/>
      <c r="FF19" s="202"/>
      <c r="FG19" s="202"/>
      <c r="FH19" s="202"/>
      <c r="FI19" s="202"/>
      <c r="FJ19" s="202"/>
      <c r="FK19" s="202"/>
      <c r="FL19" s="202"/>
      <c r="FM19" s="202"/>
      <c r="FN19" s="202"/>
      <c r="FO19" s="202"/>
      <c r="FP19" s="202"/>
      <c r="FQ19" s="202"/>
      <c r="FR19" s="202"/>
      <c r="FS19" s="202"/>
      <c r="FT19" s="202"/>
      <c r="FU19" s="202"/>
      <c r="FV19" s="202"/>
      <c r="FW19" s="202"/>
      <c r="FX19" s="202"/>
      <c r="FY19" s="202"/>
      <c r="FZ19" s="202"/>
      <c r="GA19" s="202"/>
      <c r="GB19" s="202"/>
      <c r="GC19" s="202"/>
      <c r="GD19" s="202"/>
      <c r="GE19" s="202"/>
      <c r="GF19" s="202"/>
      <c r="GG19" s="202"/>
      <c r="GH19" s="202"/>
    </row>
    <row r="20" spans="1:190" x14ac:dyDescent="0.25">
      <c r="A20" s="34">
        <v>37165</v>
      </c>
      <c r="B20" s="35">
        <v>-14.96611609</v>
      </c>
      <c r="C20" s="35">
        <v>0</v>
      </c>
      <c r="D20" s="35">
        <v>51.711973870000001</v>
      </c>
      <c r="E20" s="35">
        <v>-66.678089959999994</v>
      </c>
      <c r="F20" s="35">
        <v>-66.678089959999994</v>
      </c>
      <c r="G20" s="35">
        <v>0</v>
      </c>
      <c r="H20" s="39">
        <v>0</v>
      </c>
      <c r="I20" s="37">
        <v>-0.58696243479999999</v>
      </c>
      <c r="J20" s="38">
        <v>7.3436300000000003E-3</v>
      </c>
      <c r="K20" s="38">
        <v>2.9950146000000002</v>
      </c>
      <c r="L20" s="38">
        <v>2.1057977800000001</v>
      </c>
      <c r="M20" s="38">
        <v>1.0971749500000001</v>
      </c>
      <c r="N20" s="38">
        <v>0.55788718999999998</v>
      </c>
      <c r="O20" s="38">
        <v>-0.57319076000000002</v>
      </c>
      <c r="P20" s="38">
        <v>-1.1585931899999999</v>
      </c>
      <c r="Q20" s="38">
        <v>-2.3547040899999998</v>
      </c>
      <c r="R20" s="39">
        <v>-3.5677430299999999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  <c r="FE20" s="202"/>
      <c r="FF20" s="202"/>
      <c r="FG20" s="202"/>
      <c r="FH20" s="202"/>
      <c r="FI20" s="202"/>
      <c r="FJ20" s="202"/>
      <c r="FK20" s="202"/>
      <c r="FL20" s="202"/>
      <c r="FM20" s="202"/>
      <c r="FN20" s="202"/>
      <c r="FO20" s="202"/>
      <c r="FP20" s="202"/>
      <c r="FQ20" s="202"/>
      <c r="FR20" s="202"/>
      <c r="FS20" s="202"/>
      <c r="FT20" s="202"/>
      <c r="FU20" s="202"/>
      <c r="FV20" s="202"/>
      <c r="FW20" s="202"/>
      <c r="FX20" s="202"/>
      <c r="FY20" s="202"/>
      <c r="FZ20" s="202"/>
      <c r="GA20" s="202"/>
      <c r="GB20" s="202"/>
      <c r="GC20" s="202"/>
      <c r="GD20" s="202"/>
      <c r="GE20" s="202"/>
      <c r="GF20" s="202"/>
      <c r="GG20" s="202"/>
      <c r="GH20" s="202"/>
    </row>
    <row r="21" spans="1:190" x14ac:dyDescent="0.25">
      <c r="A21" s="34">
        <v>37196</v>
      </c>
      <c r="B21" s="35">
        <v>-29.321117950000001</v>
      </c>
      <c r="C21" s="35">
        <v>0</v>
      </c>
      <c r="D21" s="35">
        <v>69.640520510000002</v>
      </c>
      <c r="E21" s="35">
        <v>-98.961638460000003</v>
      </c>
      <c r="F21" s="35">
        <v>-98.961638460000003</v>
      </c>
      <c r="G21" s="35">
        <v>0</v>
      </c>
      <c r="H21" s="39">
        <v>0</v>
      </c>
      <c r="I21" s="37">
        <v>-0.44097826759999997</v>
      </c>
      <c r="J21" s="38">
        <v>-5.4663000000000003E-3</v>
      </c>
      <c r="K21" s="38">
        <v>7.1731977000000002</v>
      </c>
      <c r="L21" s="38">
        <v>4.7592446500000003</v>
      </c>
      <c r="M21" s="38">
        <v>2.3605198999999999</v>
      </c>
      <c r="N21" s="38">
        <v>1.1742108099999999</v>
      </c>
      <c r="O21" s="38">
        <v>-1.15987858</v>
      </c>
      <c r="P21" s="38">
        <v>-2.3034303</v>
      </c>
      <c r="Q21" s="38">
        <v>-4.5347059300000003</v>
      </c>
      <c r="R21" s="39">
        <v>-6.6822288099999998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</row>
    <row r="22" spans="1:190" x14ac:dyDescent="0.25">
      <c r="A22" s="34">
        <v>37226</v>
      </c>
      <c r="B22" s="35">
        <v>-32.102856250000002</v>
      </c>
      <c r="C22" s="35">
        <v>0</v>
      </c>
      <c r="D22" s="35">
        <v>68.871527599999993</v>
      </c>
      <c r="E22" s="35">
        <v>-100.97438385</v>
      </c>
      <c r="F22" s="35">
        <v>-100.97438385</v>
      </c>
      <c r="G22" s="35">
        <v>0</v>
      </c>
      <c r="H22" s="39">
        <v>0</v>
      </c>
      <c r="I22" s="37">
        <v>-0.35196166490000003</v>
      </c>
      <c r="J22" s="38">
        <v>-9.4503999999999994E-3</v>
      </c>
      <c r="K22" s="38">
        <v>6.6717533199999997</v>
      </c>
      <c r="L22" s="38">
        <v>4.4055478900000002</v>
      </c>
      <c r="M22" s="38">
        <v>2.1761297700000002</v>
      </c>
      <c r="N22" s="38">
        <v>1.08050548</v>
      </c>
      <c r="O22" s="38">
        <v>-1.0638399199999999</v>
      </c>
      <c r="P22" s="38">
        <v>-2.1096553400000002</v>
      </c>
      <c r="Q22" s="38">
        <v>-4.1426518999999997</v>
      </c>
      <c r="R22" s="39">
        <v>-6.0914664900000002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  <c r="FE22" s="202"/>
      <c r="FF22" s="202"/>
      <c r="FG22" s="202"/>
      <c r="FH22" s="202"/>
      <c r="FI22" s="202"/>
      <c r="FJ22" s="202"/>
      <c r="FK22" s="202"/>
      <c r="FL22" s="202"/>
      <c r="FM22" s="202"/>
      <c r="FN22" s="202"/>
      <c r="FO22" s="202"/>
      <c r="FP22" s="202"/>
      <c r="FQ22" s="202"/>
      <c r="FR22" s="202"/>
      <c r="FS22" s="202"/>
      <c r="FT22" s="202"/>
      <c r="FU22" s="202"/>
      <c r="FV22" s="202"/>
      <c r="FW22" s="202"/>
      <c r="FX22" s="202"/>
      <c r="FY22" s="202"/>
      <c r="FZ22" s="202"/>
      <c r="GA22" s="202"/>
      <c r="GB22" s="202"/>
      <c r="GC22" s="202"/>
      <c r="GD22" s="202"/>
      <c r="GE22" s="202"/>
      <c r="GF22" s="202"/>
      <c r="GG22" s="202"/>
      <c r="GH22" s="202"/>
    </row>
    <row r="23" spans="1:190" x14ac:dyDescent="0.25">
      <c r="A23" s="34">
        <v>37257</v>
      </c>
      <c r="B23" s="35">
        <v>-13.990994389999999</v>
      </c>
      <c r="C23" s="35">
        <v>0</v>
      </c>
      <c r="D23" s="35">
        <v>17.014657320000001</v>
      </c>
      <c r="E23" s="35">
        <v>-31.005651709999999</v>
      </c>
      <c r="F23" s="35">
        <v>-31.005651709999999</v>
      </c>
      <c r="G23" s="35">
        <v>0</v>
      </c>
      <c r="H23" s="39">
        <v>0</v>
      </c>
      <c r="I23" s="37">
        <v>3.5785137500000001E-2</v>
      </c>
      <c r="J23" s="38">
        <v>-7.4205900000000003E-3</v>
      </c>
      <c r="K23" s="38">
        <v>3.4284035799999999</v>
      </c>
      <c r="L23" s="38">
        <v>2.2176292200000001</v>
      </c>
      <c r="M23" s="38">
        <v>1.07499565</v>
      </c>
      <c r="N23" s="38">
        <v>0.52910305999999996</v>
      </c>
      <c r="O23" s="38">
        <v>-0.51248262</v>
      </c>
      <c r="P23" s="38">
        <v>-1.0085480499999999</v>
      </c>
      <c r="Q23" s="38">
        <v>-1.9523873899999999</v>
      </c>
      <c r="R23" s="39">
        <v>-2.8336813699999999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  <c r="FE23" s="202"/>
      <c r="FF23" s="202"/>
      <c r="FG23" s="202"/>
      <c r="FH23" s="202"/>
      <c r="FI23" s="202"/>
      <c r="FJ23" s="202"/>
      <c r="FK23" s="202"/>
      <c r="FL23" s="202"/>
      <c r="FM23" s="202"/>
      <c r="FN23" s="202"/>
      <c r="FO23" s="202"/>
      <c r="FP23" s="202"/>
      <c r="FQ23" s="202"/>
      <c r="FR23" s="202"/>
      <c r="FS23" s="202"/>
      <c r="FT23" s="202"/>
      <c r="FU23" s="202"/>
      <c r="FV23" s="202"/>
      <c r="FW23" s="202"/>
      <c r="FX23" s="202"/>
      <c r="FY23" s="202"/>
      <c r="FZ23" s="202"/>
      <c r="GA23" s="202"/>
      <c r="GB23" s="202"/>
      <c r="GC23" s="202"/>
      <c r="GD23" s="202"/>
      <c r="GE23" s="202"/>
      <c r="GF23" s="202"/>
      <c r="GG23" s="202"/>
      <c r="GH23" s="202"/>
    </row>
    <row r="24" spans="1:190" x14ac:dyDescent="0.25">
      <c r="A24" s="34">
        <v>37288</v>
      </c>
      <c r="B24" s="35">
        <v>-12.66290654</v>
      </c>
      <c r="C24" s="35">
        <v>0</v>
      </c>
      <c r="D24" s="35">
        <v>16.677001090000001</v>
      </c>
      <c r="E24" s="35">
        <v>-29.339907629999999</v>
      </c>
      <c r="F24" s="35">
        <v>-29.339907629999999</v>
      </c>
      <c r="G24" s="35">
        <v>0</v>
      </c>
      <c r="H24" s="39">
        <v>0</v>
      </c>
      <c r="I24" s="37">
        <v>-8.4073697999999999E-3</v>
      </c>
      <c r="J24" s="38">
        <v>-5.7617299999999996E-3</v>
      </c>
      <c r="K24" s="38">
        <v>3.62684074</v>
      </c>
      <c r="L24" s="38">
        <v>2.3518100300000002</v>
      </c>
      <c r="M24" s="38">
        <v>1.14269116</v>
      </c>
      <c r="N24" s="38">
        <v>0.56304432999999998</v>
      </c>
      <c r="O24" s="38">
        <v>-0.54650688999999997</v>
      </c>
      <c r="P24" s="38">
        <v>-1.07658443</v>
      </c>
      <c r="Q24" s="38">
        <v>-2.0880730700000001</v>
      </c>
      <c r="R24" s="39">
        <v>-3.0360312899999999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  <c r="FE24" s="202"/>
      <c r="FF24" s="202"/>
      <c r="FG24" s="202"/>
      <c r="FH24" s="202"/>
      <c r="FI24" s="202"/>
      <c r="FJ24" s="202"/>
      <c r="FK24" s="202"/>
      <c r="FL24" s="202"/>
      <c r="FM24" s="202"/>
      <c r="FN24" s="202"/>
      <c r="FO24" s="202"/>
      <c r="FP24" s="202"/>
      <c r="FQ24" s="202"/>
      <c r="FR24" s="202"/>
      <c r="FS24" s="202"/>
      <c r="FT24" s="202"/>
      <c r="FU24" s="202"/>
      <c r="FV24" s="202"/>
      <c r="FW24" s="202"/>
      <c r="FX24" s="202"/>
      <c r="FY24" s="202"/>
      <c r="FZ24" s="202"/>
      <c r="GA24" s="202"/>
      <c r="GB24" s="202"/>
      <c r="GC24" s="202"/>
      <c r="GD24" s="202"/>
      <c r="GE24" s="202"/>
      <c r="GF24" s="202"/>
      <c r="GG24" s="202"/>
      <c r="GH24" s="202"/>
    </row>
    <row r="25" spans="1:190" x14ac:dyDescent="0.25">
      <c r="A25" s="34">
        <v>37316</v>
      </c>
      <c r="B25" s="35">
        <v>-10.99699639</v>
      </c>
      <c r="C25" s="35">
        <v>0</v>
      </c>
      <c r="D25" s="35">
        <v>16.124309279999999</v>
      </c>
      <c r="E25" s="35">
        <v>-27.121305670000002</v>
      </c>
      <c r="F25" s="35">
        <v>-27.121305670000002</v>
      </c>
      <c r="G25" s="35">
        <v>0</v>
      </c>
      <c r="H25" s="39">
        <v>0</v>
      </c>
      <c r="I25" s="37">
        <v>-6.4158132800000003E-2</v>
      </c>
      <c r="J25" s="38">
        <v>-3.9321199999999999E-3</v>
      </c>
      <c r="K25" s="38">
        <v>4.1285703500000004</v>
      </c>
      <c r="L25" s="38">
        <v>2.6865018799999998</v>
      </c>
      <c r="M25" s="38">
        <v>1.3092591200000001</v>
      </c>
      <c r="N25" s="38">
        <v>0.64598730999999998</v>
      </c>
      <c r="O25" s="38">
        <v>-0.62851142999999998</v>
      </c>
      <c r="P25" s="38">
        <v>-1.2394268399999999</v>
      </c>
      <c r="Q25" s="38">
        <v>-2.4083123299999998</v>
      </c>
      <c r="R25" s="39">
        <v>-3.5069122699999999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  <c r="FE25" s="202"/>
      <c r="FF25" s="202"/>
      <c r="FG25" s="202"/>
      <c r="FH25" s="202"/>
      <c r="FI25" s="202"/>
      <c r="FJ25" s="202"/>
      <c r="FK25" s="202"/>
      <c r="FL25" s="202"/>
      <c r="FM25" s="202"/>
      <c r="FN25" s="202"/>
      <c r="FO25" s="202"/>
      <c r="FP25" s="202"/>
      <c r="FQ25" s="202"/>
      <c r="FR25" s="202"/>
      <c r="FS25" s="202"/>
      <c r="FT25" s="202"/>
      <c r="FU25" s="202"/>
      <c r="FV25" s="202"/>
      <c r="FW25" s="202"/>
      <c r="FX25" s="202"/>
      <c r="FY25" s="202"/>
      <c r="FZ25" s="202"/>
      <c r="GA25" s="202"/>
      <c r="GB25" s="202"/>
      <c r="GC25" s="202"/>
      <c r="GD25" s="202"/>
      <c r="GE25" s="202"/>
      <c r="GF25" s="202"/>
      <c r="GG25" s="202"/>
      <c r="GH25" s="202"/>
    </row>
    <row r="26" spans="1:190" x14ac:dyDescent="0.25">
      <c r="A26" s="34">
        <v>37347</v>
      </c>
      <c r="B26" s="35">
        <v>-1.80750268</v>
      </c>
      <c r="C26" s="35">
        <v>0</v>
      </c>
      <c r="D26" s="35">
        <v>-1.80750268</v>
      </c>
      <c r="E26" s="35">
        <v>0</v>
      </c>
      <c r="F26" s="35">
        <v>0</v>
      </c>
      <c r="G26" s="35">
        <v>0</v>
      </c>
      <c r="H26" s="39">
        <v>0</v>
      </c>
      <c r="I26" s="37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>
        <v>0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</row>
    <row r="27" spans="1:190" x14ac:dyDescent="0.25">
      <c r="A27" s="34">
        <v>37377</v>
      </c>
      <c r="B27" s="35">
        <v>-2.0312794900000002</v>
      </c>
      <c r="C27" s="35">
        <v>0</v>
      </c>
      <c r="D27" s="35">
        <v>-2.0312794900000002</v>
      </c>
      <c r="E27" s="35">
        <v>0</v>
      </c>
      <c r="F27" s="35">
        <v>0</v>
      </c>
      <c r="G27" s="35">
        <v>0</v>
      </c>
      <c r="H27" s="39">
        <v>0</v>
      </c>
      <c r="I27" s="37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9">
        <v>0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  <c r="FE27" s="202"/>
      <c r="FF27" s="202"/>
      <c r="FG27" s="202"/>
      <c r="FH27" s="202"/>
      <c r="FI27" s="202"/>
      <c r="FJ27" s="202"/>
      <c r="FK27" s="202"/>
      <c r="FL27" s="202"/>
      <c r="FM27" s="202"/>
      <c r="FN27" s="202"/>
      <c r="FO27" s="202"/>
      <c r="FP27" s="202"/>
      <c r="FQ27" s="202"/>
      <c r="FR27" s="202"/>
      <c r="FS27" s="202"/>
      <c r="FT27" s="202"/>
      <c r="FU27" s="202"/>
      <c r="FV27" s="202"/>
      <c r="FW27" s="202"/>
      <c r="FX27" s="202"/>
      <c r="FY27" s="202"/>
      <c r="FZ27" s="202"/>
      <c r="GA27" s="202"/>
      <c r="GB27" s="202"/>
      <c r="GC27" s="202"/>
      <c r="GD27" s="202"/>
      <c r="GE27" s="202"/>
      <c r="GF27" s="202"/>
      <c r="GG27" s="202"/>
      <c r="GH27" s="202"/>
    </row>
    <row r="28" spans="1:190" x14ac:dyDescent="0.25">
      <c r="A28" s="34">
        <v>37408</v>
      </c>
      <c r="B28" s="35">
        <v>-2.0287845400000002</v>
      </c>
      <c r="C28" s="35">
        <v>0</v>
      </c>
      <c r="D28" s="35">
        <v>-2.0287845400000002</v>
      </c>
      <c r="E28" s="35">
        <v>0</v>
      </c>
      <c r="F28" s="35">
        <v>0</v>
      </c>
      <c r="G28" s="35">
        <v>0</v>
      </c>
      <c r="H28" s="39">
        <v>0</v>
      </c>
      <c r="I28" s="37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9">
        <v>0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  <c r="FE28" s="202"/>
      <c r="FF28" s="202"/>
      <c r="FG28" s="202"/>
      <c r="FH28" s="202"/>
      <c r="FI28" s="202"/>
      <c r="FJ28" s="202"/>
      <c r="FK28" s="202"/>
      <c r="FL28" s="202"/>
      <c r="FM28" s="202"/>
      <c r="FN28" s="202"/>
      <c r="FO28" s="202"/>
      <c r="FP28" s="202"/>
      <c r="FQ28" s="202"/>
      <c r="FR28" s="202"/>
      <c r="FS28" s="202"/>
      <c r="FT28" s="202"/>
      <c r="FU28" s="202"/>
      <c r="FV28" s="202"/>
      <c r="FW28" s="202"/>
      <c r="FX28" s="202"/>
      <c r="FY28" s="202"/>
      <c r="FZ28" s="202"/>
      <c r="GA28" s="202"/>
      <c r="GB28" s="202"/>
      <c r="GC28" s="202"/>
      <c r="GD28" s="202"/>
      <c r="GE28" s="202"/>
      <c r="GF28" s="202"/>
      <c r="GG28" s="202"/>
      <c r="GH28" s="202"/>
    </row>
    <row r="29" spans="1:190" x14ac:dyDescent="0.25">
      <c r="A29" s="34">
        <v>37438</v>
      </c>
      <c r="B29" s="35">
        <v>-1.91414149</v>
      </c>
      <c r="C29" s="35">
        <v>0</v>
      </c>
      <c r="D29" s="35">
        <v>-1.91414149</v>
      </c>
      <c r="E29" s="35">
        <v>0</v>
      </c>
      <c r="F29" s="35">
        <v>0</v>
      </c>
      <c r="G29" s="35">
        <v>0</v>
      </c>
      <c r="H29" s="39">
        <v>0</v>
      </c>
      <c r="I29" s="37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9">
        <v>0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  <c r="FE29" s="202"/>
      <c r="FF29" s="202"/>
      <c r="FG29" s="202"/>
      <c r="FH29" s="202"/>
      <c r="FI29" s="202"/>
      <c r="FJ29" s="202"/>
      <c r="FK29" s="202"/>
      <c r="FL29" s="202"/>
      <c r="FM29" s="202"/>
      <c r="FN29" s="202"/>
      <c r="FO29" s="202"/>
      <c r="FP29" s="202"/>
      <c r="FQ29" s="202"/>
      <c r="FR29" s="202"/>
      <c r="FS29" s="202"/>
      <c r="FT29" s="202"/>
      <c r="FU29" s="202"/>
      <c r="FV29" s="202"/>
      <c r="FW29" s="202"/>
      <c r="FX29" s="202"/>
      <c r="FY29" s="202"/>
      <c r="FZ29" s="202"/>
      <c r="GA29" s="202"/>
      <c r="GB29" s="202"/>
      <c r="GC29" s="202"/>
      <c r="GD29" s="202"/>
      <c r="GE29" s="202"/>
      <c r="GF29" s="202"/>
      <c r="GG29" s="202"/>
      <c r="GH29" s="202"/>
    </row>
    <row r="30" spans="1:190" x14ac:dyDescent="0.25">
      <c r="A30" s="34">
        <v>37469</v>
      </c>
      <c r="B30" s="35">
        <v>-1.9118608399999999</v>
      </c>
      <c r="C30" s="35">
        <v>0</v>
      </c>
      <c r="D30" s="35">
        <v>-1.9118608399999999</v>
      </c>
      <c r="E30" s="35">
        <v>0</v>
      </c>
      <c r="F30" s="35">
        <v>0</v>
      </c>
      <c r="G30" s="35">
        <v>0</v>
      </c>
      <c r="H30" s="39">
        <v>0</v>
      </c>
      <c r="I30" s="37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9">
        <v>0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  <c r="FE30" s="202"/>
      <c r="FF30" s="202"/>
      <c r="FG30" s="202"/>
      <c r="FH30" s="202"/>
      <c r="FI30" s="202"/>
      <c r="FJ30" s="202"/>
      <c r="FK30" s="202"/>
      <c r="FL30" s="202"/>
      <c r="FM30" s="202"/>
      <c r="FN30" s="202"/>
      <c r="FO30" s="202"/>
      <c r="FP30" s="202"/>
      <c r="FQ30" s="202"/>
      <c r="FR30" s="202"/>
      <c r="FS30" s="202"/>
      <c r="FT30" s="202"/>
      <c r="FU30" s="202"/>
      <c r="FV30" s="202"/>
      <c r="FW30" s="202"/>
      <c r="FX30" s="202"/>
      <c r="FY30" s="202"/>
      <c r="FZ30" s="202"/>
      <c r="GA30" s="202"/>
      <c r="GB30" s="202"/>
      <c r="GC30" s="202"/>
      <c r="GD30" s="202"/>
      <c r="GE30" s="202"/>
      <c r="GF30" s="202"/>
      <c r="GG30" s="202"/>
      <c r="GH30" s="202"/>
    </row>
    <row r="31" spans="1:190" x14ac:dyDescent="0.25">
      <c r="A31" s="34">
        <v>37500</v>
      </c>
      <c r="B31" s="35">
        <v>-1.7972220000000001</v>
      </c>
      <c r="C31" s="35">
        <v>0</v>
      </c>
      <c r="D31" s="35">
        <v>-1.7972220000000001</v>
      </c>
      <c r="E31" s="35">
        <v>0</v>
      </c>
      <c r="F31" s="35">
        <v>0</v>
      </c>
      <c r="G31" s="35">
        <v>0</v>
      </c>
      <c r="H31" s="39">
        <v>0</v>
      </c>
      <c r="I31" s="37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9">
        <v>0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  <c r="FE31" s="202"/>
      <c r="FF31" s="202"/>
      <c r="FG31" s="202"/>
      <c r="FH31" s="202"/>
      <c r="FI31" s="202"/>
      <c r="FJ31" s="202"/>
      <c r="FK31" s="202"/>
      <c r="FL31" s="202"/>
      <c r="FM31" s="202"/>
      <c r="FN31" s="202"/>
      <c r="FO31" s="202"/>
      <c r="FP31" s="202"/>
      <c r="FQ31" s="202"/>
      <c r="FR31" s="202"/>
      <c r="FS31" s="202"/>
      <c r="FT31" s="202"/>
      <c r="FU31" s="202"/>
      <c r="FV31" s="202"/>
      <c r="FW31" s="202"/>
      <c r="FX31" s="202"/>
      <c r="FY31" s="202"/>
      <c r="FZ31" s="202"/>
      <c r="GA31" s="202"/>
      <c r="GB31" s="202"/>
      <c r="GC31" s="202"/>
      <c r="GD31" s="202"/>
      <c r="GE31" s="202"/>
      <c r="GF31" s="202"/>
      <c r="GG31" s="202"/>
      <c r="GH31" s="202"/>
    </row>
    <row r="32" spans="1:190" x14ac:dyDescent="0.25">
      <c r="A32" s="34">
        <v>37530</v>
      </c>
      <c r="B32" s="35">
        <v>-1.9078079400000001</v>
      </c>
      <c r="C32" s="35">
        <v>0</v>
      </c>
      <c r="D32" s="35">
        <v>-1.9078079400000001</v>
      </c>
      <c r="E32" s="35">
        <v>0</v>
      </c>
      <c r="F32" s="35">
        <v>0</v>
      </c>
      <c r="G32" s="35">
        <v>0</v>
      </c>
      <c r="H32" s="39">
        <v>0</v>
      </c>
      <c r="I32" s="37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9">
        <v>0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  <c r="FE32" s="202"/>
      <c r="FF32" s="202"/>
      <c r="FG32" s="202"/>
      <c r="FH32" s="202"/>
      <c r="FI32" s="202"/>
      <c r="FJ32" s="202"/>
      <c r="FK32" s="202"/>
      <c r="FL32" s="202"/>
      <c r="FM32" s="202"/>
      <c r="FN32" s="202"/>
      <c r="FO32" s="202"/>
      <c r="FP32" s="202"/>
      <c r="FQ32" s="202"/>
      <c r="FR32" s="202"/>
      <c r="FS32" s="202"/>
      <c r="FT32" s="202"/>
      <c r="FU32" s="202"/>
      <c r="FV32" s="202"/>
      <c r="FW32" s="202"/>
      <c r="FX32" s="202"/>
      <c r="FY32" s="202"/>
      <c r="FZ32" s="202"/>
      <c r="GA32" s="202"/>
      <c r="GB32" s="202"/>
      <c r="GC32" s="202"/>
      <c r="GD32" s="202"/>
      <c r="GE32" s="202"/>
      <c r="GF32" s="202"/>
      <c r="GG32" s="202"/>
      <c r="GH32" s="202"/>
    </row>
    <row r="33" spans="1:190" x14ac:dyDescent="0.25">
      <c r="A33" s="34">
        <v>37561</v>
      </c>
      <c r="B33" s="35">
        <v>-1.45721849</v>
      </c>
      <c r="C33" s="35">
        <v>0</v>
      </c>
      <c r="D33" s="35">
        <v>-1.45721849</v>
      </c>
      <c r="E33" s="35">
        <v>0</v>
      </c>
      <c r="F33" s="35">
        <v>0</v>
      </c>
      <c r="G33" s="35">
        <v>0</v>
      </c>
      <c r="H33" s="39">
        <v>0</v>
      </c>
      <c r="I33" s="37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9">
        <v>0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  <c r="FE33" s="202"/>
      <c r="FF33" s="202"/>
      <c r="FG33" s="202"/>
      <c r="FH33" s="202"/>
      <c r="FI33" s="202"/>
      <c r="FJ33" s="202"/>
      <c r="FK33" s="202"/>
      <c r="FL33" s="202"/>
      <c r="FM33" s="202"/>
      <c r="FN33" s="202"/>
      <c r="FO33" s="202"/>
      <c r="FP33" s="202"/>
      <c r="FQ33" s="202"/>
      <c r="FR33" s="202"/>
      <c r="FS33" s="202"/>
      <c r="FT33" s="202"/>
      <c r="FU33" s="202"/>
      <c r="FV33" s="202"/>
      <c r="FW33" s="202"/>
      <c r="FX33" s="202"/>
      <c r="FY33" s="202"/>
      <c r="FZ33" s="202"/>
      <c r="GA33" s="202"/>
      <c r="GB33" s="202"/>
      <c r="GC33" s="202"/>
      <c r="GD33" s="202"/>
      <c r="GE33" s="202"/>
      <c r="GF33" s="202"/>
      <c r="GG33" s="202"/>
      <c r="GH33" s="202"/>
    </row>
    <row r="34" spans="1:190" x14ac:dyDescent="0.25">
      <c r="A34" s="34">
        <v>37591</v>
      </c>
      <c r="B34" s="35">
        <v>-1.2319890200000001</v>
      </c>
      <c r="C34" s="35">
        <v>0</v>
      </c>
      <c r="D34" s="35">
        <v>-1.2319890200000001</v>
      </c>
      <c r="E34" s="35">
        <v>0</v>
      </c>
      <c r="F34" s="35">
        <v>0</v>
      </c>
      <c r="G34" s="35">
        <v>0</v>
      </c>
      <c r="H34" s="39">
        <v>0</v>
      </c>
      <c r="I34" s="37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9">
        <v>0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  <c r="FE34" s="202"/>
      <c r="FF34" s="202"/>
      <c r="FG34" s="202"/>
      <c r="FH34" s="202"/>
      <c r="FI34" s="202"/>
      <c r="FJ34" s="202"/>
      <c r="FK34" s="202"/>
      <c r="FL34" s="202"/>
      <c r="FM34" s="202"/>
      <c r="FN34" s="202"/>
      <c r="FO34" s="202"/>
      <c r="FP34" s="202"/>
      <c r="FQ34" s="202"/>
      <c r="FR34" s="202"/>
      <c r="FS34" s="202"/>
      <c r="FT34" s="202"/>
      <c r="FU34" s="202"/>
      <c r="FV34" s="202"/>
      <c r="FW34" s="202"/>
      <c r="FX34" s="202"/>
      <c r="FY34" s="202"/>
      <c r="FZ34" s="202"/>
      <c r="GA34" s="202"/>
      <c r="GB34" s="202"/>
      <c r="GC34" s="202"/>
      <c r="GD34" s="202"/>
      <c r="GE34" s="202"/>
      <c r="GF34" s="202"/>
      <c r="GG34" s="202"/>
      <c r="GH34" s="202"/>
    </row>
    <row r="35" spans="1:190" x14ac:dyDescent="0.25">
      <c r="A35" s="34">
        <v>37622</v>
      </c>
      <c r="B35" s="35">
        <v>-1.00688709</v>
      </c>
      <c r="C35" s="35">
        <v>0</v>
      </c>
      <c r="D35" s="35">
        <v>-1.00688709</v>
      </c>
      <c r="E35" s="35">
        <v>0</v>
      </c>
      <c r="F35" s="35">
        <v>0</v>
      </c>
      <c r="G35" s="35">
        <v>0</v>
      </c>
      <c r="H35" s="39">
        <v>0</v>
      </c>
      <c r="I35" s="37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9">
        <v>0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  <c r="FE35" s="202"/>
      <c r="FF35" s="202"/>
      <c r="FG35" s="202"/>
      <c r="FH35" s="202"/>
      <c r="FI35" s="202"/>
      <c r="FJ35" s="202"/>
      <c r="FK35" s="202"/>
      <c r="FL35" s="202"/>
      <c r="FM35" s="202"/>
      <c r="FN35" s="202"/>
      <c r="FO35" s="202"/>
      <c r="FP35" s="202"/>
      <c r="FQ35" s="202"/>
      <c r="FR35" s="202"/>
      <c r="FS35" s="202"/>
      <c r="FT35" s="202"/>
      <c r="FU35" s="202"/>
      <c r="FV35" s="202"/>
      <c r="FW35" s="202"/>
      <c r="FX35" s="202"/>
      <c r="FY35" s="202"/>
      <c r="FZ35" s="202"/>
      <c r="GA35" s="202"/>
      <c r="GB35" s="202"/>
      <c r="GC35" s="202"/>
      <c r="GD35" s="202"/>
      <c r="GE35" s="202"/>
      <c r="GF35" s="202"/>
      <c r="GG35" s="202"/>
      <c r="GH35" s="202"/>
    </row>
    <row r="36" spans="1:190" x14ac:dyDescent="0.25">
      <c r="A36" s="34">
        <v>37653</v>
      </c>
      <c r="B36" s="35">
        <v>-1.2291082</v>
      </c>
      <c r="C36" s="35">
        <v>0</v>
      </c>
      <c r="D36" s="35">
        <v>-1.2291082</v>
      </c>
      <c r="E36" s="35">
        <v>0</v>
      </c>
      <c r="F36" s="35">
        <v>0</v>
      </c>
      <c r="G36" s="35">
        <v>0</v>
      </c>
      <c r="H36" s="39">
        <v>0</v>
      </c>
      <c r="I36" s="37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9">
        <v>0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  <c r="FE36" s="202"/>
      <c r="FF36" s="202"/>
      <c r="FG36" s="202"/>
      <c r="FH36" s="202"/>
      <c r="FI36" s="202"/>
      <c r="FJ36" s="202"/>
      <c r="FK36" s="202"/>
      <c r="FL36" s="202"/>
      <c r="FM36" s="202"/>
      <c r="FN36" s="202"/>
      <c r="FO36" s="202"/>
      <c r="FP36" s="202"/>
      <c r="FQ36" s="202"/>
      <c r="FR36" s="202"/>
      <c r="FS36" s="202"/>
      <c r="FT36" s="202"/>
      <c r="FU36" s="202"/>
      <c r="FV36" s="202"/>
      <c r="FW36" s="202"/>
      <c r="FX36" s="202"/>
      <c r="FY36" s="202"/>
      <c r="FZ36" s="202"/>
      <c r="GA36" s="202"/>
      <c r="GB36" s="202"/>
      <c r="GC36" s="202"/>
      <c r="GD36" s="202"/>
      <c r="GE36" s="202"/>
      <c r="GF36" s="202"/>
      <c r="GG36" s="202"/>
      <c r="GH36" s="202"/>
    </row>
    <row r="37" spans="1:190" x14ac:dyDescent="0.25">
      <c r="A37" s="34">
        <v>37681</v>
      </c>
      <c r="B37" s="35">
        <v>-1.6749701299999999</v>
      </c>
      <c r="C37" s="35">
        <v>0</v>
      </c>
      <c r="D37" s="35">
        <v>-1.6749701299999999</v>
      </c>
      <c r="E37" s="35">
        <v>0</v>
      </c>
      <c r="F37" s="35">
        <v>0</v>
      </c>
      <c r="G37" s="35">
        <v>0</v>
      </c>
      <c r="H37" s="39">
        <v>0</v>
      </c>
      <c r="I37" s="37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9">
        <v>0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  <c r="FE37" s="202"/>
      <c r="FF37" s="202"/>
      <c r="FG37" s="202"/>
      <c r="FH37" s="202"/>
      <c r="FI37" s="202"/>
      <c r="FJ37" s="202"/>
      <c r="FK37" s="202"/>
      <c r="FL37" s="202"/>
      <c r="FM37" s="202"/>
      <c r="FN37" s="202"/>
      <c r="FO37" s="202"/>
      <c r="FP37" s="202"/>
      <c r="FQ37" s="202"/>
      <c r="FR37" s="202"/>
      <c r="FS37" s="202"/>
      <c r="FT37" s="202"/>
      <c r="FU37" s="202"/>
      <c r="FV37" s="202"/>
      <c r="FW37" s="202"/>
      <c r="FX37" s="202"/>
      <c r="FY37" s="202"/>
      <c r="FZ37" s="202"/>
      <c r="GA37" s="202"/>
      <c r="GB37" s="202"/>
      <c r="GC37" s="202"/>
      <c r="GD37" s="202"/>
      <c r="GE37" s="202"/>
      <c r="GF37" s="202"/>
      <c r="GG37" s="202"/>
      <c r="GH37" s="202"/>
    </row>
    <row r="38" spans="1:190" x14ac:dyDescent="0.25">
      <c r="A38" s="34">
        <v>37712</v>
      </c>
      <c r="B38" s="35">
        <v>-2.00757298</v>
      </c>
      <c r="C38" s="35">
        <v>0</v>
      </c>
      <c r="D38" s="35">
        <v>-2.00757298</v>
      </c>
      <c r="E38" s="35">
        <v>0</v>
      </c>
      <c r="F38" s="35">
        <v>0</v>
      </c>
      <c r="G38" s="35">
        <v>0</v>
      </c>
      <c r="H38" s="39">
        <v>0</v>
      </c>
      <c r="I38" s="37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9">
        <v>0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  <c r="FE38" s="202"/>
      <c r="FF38" s="202"/>
      <c r="FG38" s="202"/>
      <c r="FH38" s="202"/>
      <c r="FI38" s="202"/>
      <c r="FJ38" s="202"/>
      <c r="FK38" s="202"/>
      <c r="FL38" s="202"/>
      <c r="FM38" s="202"/>
      <c r="FN38" s="202"/>
      <c r="FO38" s="202"/>
      <c r="FP38" s="202"/>
      <c r="FQ38" s="202"/>
      <c r="FR38" s="202"/>
      <c r="FS38" s="202"/>
      <c r="FT38" s="202"/>
      <c r="FU38" s="202"/>
      <c r="FV38" s="202"/>
      <c r="FW38" s="202"/>
      <c r="FX38" s="202"/>
      <c r="FY38" s="202"/>
      <c r="FZ38" s="202"/>
      <c r="GA38" s="202"/>
      <c r="GB38" s="202"/>
      <c r="GC38" s="202"/>
      <c r="GD38" s="202"/>
      <c r="GE38" s="202"/>
      <c r="GF38" s="202"/>
      <c r="GG38" s="202"/>
      <c r="GH38" s="202"/>
    </row>
    <row r="39" spans="1:190" x14ac:dyDescent="0.25">
      <c r="A39" s="34">
        <v>37742</v>
      </c>
      <c r="B39" s="35">
        <v>-2.2285855200000002</v>
      </c>
      <c r="C39" s="35">
        <v>0</v>
      </c>
      <c r="D39" s="35">
        <v>-2.2285855200000002</v>
      </c>
      <c r="E39" s="35">
        <v>0</v>
      </c>
      <c r="F39" s="35">
        <v>0</v>
      </c>
      <c r="G39" s="35">
        <v>0</v>
      </c>
      <c r="H39" s="39">
        <v>0</v>
      </c>
      <c r="I39" s="37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9">
        <v>0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  <c r="FE39" s="202"/>
      <c r="FF39" s="202"/>
      <c r="FG39" s="202"/>
      <c r="FH39" s="202"/>
      <c r="FI39" s="202"/>
      <c r="FJ39" s="202"/>
      <c r="FK39" s="202"/>
      <c r="FL39" s="202"/>
      <c r="FM39" s="202"/>
      <c r="FN39" s="202"/>
      <c r="FO39" s="202"/>
      <c r="FP39" s="202"/>
      <c r="FQ39" s="202"/>
      <c r="FR39" s="202"/>
      <c r="FS39" s="202"/>
      <c r="FT39" s="202"/>
      <c r="FU39" s="202"/>
      <c r="FV39" s="202"/>
      <c r="FW39" s="202"/>
      <c r="FX39" s="202"/>
      <c r="FY39" s="202"/>
      <c r="FZ39" s="202"/>
      <c r="GA39" s="202"/>
      <c r="GB39" s="202"/>
      <c r="GC39" s="202"/>
      <c r="GD39" s="202"/>
      <c r="GE39" s="202"/>
      <c r="GF39" s="202"/>
      <c r="GG39" s="202"/>
      <c r="GH39" s="202"/>
    </row>
    <row r="40" spans="1:190" x14ac:dyDescent="0.25">
      <c r="A40" s="34">
        <v>37773</v>
      </c>
      <c r="B40" s="35">
        <v>-2.1148557499999998</v>
      </c>
      <c r="C40" s="35">
        <v>0</v>
      </c>
      <c r="D40" s="35">
        <v>-2.1148557499999998</v>
      </c>
      <c r="E40" s="35">
        <v>0</v>
      </c>
      <c r="F40" s="35">
        <v>0</v>
      </c>
      <c r="G40" s="35">
        <v>0</v>
      </c>
      <c r="H40" s="39">
        <v>0</v>
      </c>
      <c r="I40" s="37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9">
        <v>0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  <c r="FE40" s="202"/>
      <c r="FF40" s="202"/>
      <c r="FG40" s="202"/>
      <c r="FH40" s="202"/>
      <c r="FI40" s="202"/>
      <c r="FJ40" s="202"/>
      <c r="FK40" s="202"/>
      <c r="FL40" s="202"/>
      <c r="FM40" s="202"/>
      <c r="FN40" s="202"/>
      <c r="FO40" s="202"/>
      <c r="FP40" s="202"/>
      <c r="FQ40" s="202"/>
      <c r="FR40" s="202"/>
      <c r="FS40" s="202"/>
      <c r="FT40" s="202"/>
      <c r="FU40" s="202"/>
      <c r="FV40" s="202"/>
      <c r="FW40" s="202"/>
      <c r="FX40" s="202"/>
      <c r="FY40" s="202"/>
      <c r="FZ40" s="202"/>
      <c r="GA40" s="202"/>
      <c r="GB40" s="202"/>
      <c r="GC40" s="202"/>
      <c r="GD40" s="202"/>
      <c r="GE40" s="202"/>
      <c r="GF40" s="202"/>
      <c r="GG40" s="202"/>
      <c r="GH40" s="202"/>
    </row>
    <row r="41" spans="1:190" x14ac:dyDescent="0.25">
      <c r="A41" s="34">
        <v>37803</v>
      </c>
      <c r="B41" s="35">
        <v>-2.1129870199999998</v>
      </c>
      <c r="C41" s="35">
        <v>0</v>
      </c>
      <c r="D41" s="35">
        <v>-2.1129870199999998</v>
      </c>
      <c r="E41" s="35">
        <v>0</v>
      </c>
      <c r="F41" s="35">
        <v>0</v>
      </c>
      <c r="G41" s="35">
        <v>0</v>
      </c>
      <c r="H41" s="39">
        <v>0</v>
      </c>
      <c r="I41" s="37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9">
        <v>0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  <c r="FE41" s="202"/>
      <c r="FF41" s="202"/>
      <c r="FG41" s="202"/>
      <c r="FH41" s="202"/>
      <c r="FI41" s="202"/>
      <c r="FJ41" s="202"/>
      <c r="FK41" s="202"/>
      <c r="FL41" s="202"/>
      <c r="FM41" s="202"/>
      <c r="FN41" s="202"/>
      <c r="FO41" s="202"/>
      <c r="FP41" s="202"/>
      <c r="FQ41" s="202"/>
      <c r="FR41" s="202"/>
      <c r="FS41" s="202"/>
      <c r="FT41" s="202"/>
      <c r="FU41" s="202"/>
      <c r="FV41" s="202"/>
      <c r="FW41" s="202"/>
      <c r="FX41" s="202"/>
      <c r="FY41" s="202"/>
      <c r="FZ41" s="202"/>
      <c r="GA41" s="202"/>
      <c r="GB41" s="202"/>
      <c r="GC41" s="202"/>
      <c r="GD41" s="202"/>
      <c r="GE41" s="202"/>
      <c r="GF41" s="202"/>
      <c r="GG41" s="202"/>
      <c r="GH41" s="202"/>
    </row>
    <row r="42" spans="1:190" x14ac:dyDescent="0.25">
      <c r="A42" s="34">
        <v>37834</v>
      </c>
      <c r="B42" s="35">
        <v>-2.1107115300000001</v>
      </c>
      <c r="C42" s="35">
        <v>0</v>
      </c>
      <c r="D42" s="35">
        <v>-2.1107115300000001</v>
      </c>
      <c r="E42" s="35">
        <v>0</v>
      </c>
      <c r="F42" s="35">
        <v>0</v>
      </c>
      <c r="G42" s="35">
        <v>0</v>
      </c>
      <c r="H42" s="39">
        <v>0</v>
      </c>
      <c r="I42" s="37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9">
        <v>0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  <c r="FE42" s="202"/>
      <c r="FF42" s="202"/>
      <c r="FG42" s="202"/>
      <c r="FH42" s="202"/>
      <c r="FI42" s="202"/>
      <c r="FJ42" s="202"/>
      <c r="FK42" s="202"/>
      <c r="FL42" s="202"/>
      <c r="FM42" s="202"/>
      <c r="FN42" s="202"/>
      <c r="FO42" s="202"/>
      <c r="FP42" s="202"/>
      <c r="FQ42" s="202"/>
      <c r="FR42" s="202"/>
      <c r="FS42" s="202"/>
      <c r="FT42" s="202"/>
      <c r="FU42" s="202"/>
      <c r="FV42" s="202"/>
      <c r="FW42" s="202"/>
      <c r="FX42" s="202"/>
      <c r="FY42" s="202"/>
      <c r="FZ42" s="202"/>
      <c r="GA42" s="202"/>
      <c r="GB42" s="202"/>
      <c r="GC42" s="202"/>
      <c r="GD42" s="202"/>
      <c r="GE42" s="202"/>
      <c r="GF42" s="202"/>
      <c r="GG42" s="202"/>
      <c r="GH42" s="202"/>
    </row>
    <row r="43" spans="1:190" x14ac:dyDescent="0.25">
      <c r="A43" s="34">
        <v>37865</v>
      </c>
      <c r="B43" s="35">
        <v>-1.99746932</v>
      </c>
      <c r="C43" s="35">
        <v>0</v>
      </c>
      <c r="D43" s="35">
        <v>-1.99746932</v>
      </c>
      <c r="E43" s="35">
        <v>0</v>
      </c>
      <c r="F43" s="35">
        <v>0</v>
      </c>
      <c r="G43" s="35">
        <v>0</v>
      </c>
      <c r="H43" s="39">
        <v>0</v>
      </c>
      <c r="I43" s="37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9">
        <v>0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  <c r="FE43" s="202"/>
      <c r="FF43" s="202"/>
      <c r="FG43" s="202"/>
      <c r="FH43" s="202"/>
      <c r="FI43" s="202"/>
      <c r="FJ43" s="202"/>
      <c r="FK43" s="202"/>
      <c r="FL43" s="202"/>
      <c r="FM43" s="202"/>
      <c r="FN43" s="202"/>
      <c r="FO43" s="202"/>
      <c r="FP43" s="202"/>
      <c r="FQ43" s="202"/>
      <c r="FR43" s="202"/>
      <c r="FS43" s="202"/>
      <c r="FT43" s="202"/>
      <c r="FU43" s="202"/>
      <c r="FV43" s="202"/>
      <c r="FW43" s="202"/>
      <c r="FX43" s="202"/>
      <c r="FY43" s="202"/>
      <c r="FZ43" s="202"/>
      <c r="GA43" s="202"/>
      <c r="GB43" s="202"/>
      <c r="GC43" s="202"/>
      <c r="GD43" s="202"/>
      <c r="GE43" s="202"/>
      <c r="GF43" s="202"/>
      <c r="GG43" s="202"/>
      <c r="GH43" s="202"/>
    </row>
    <row r="44" spans="1:190" x14ac:dyDescent="0.25">
      <c r="A44" s="34">
        <v>37895</v>
      </c>
      <c r="B44" s="35">
        <v>-1.9957075500000001</v>
      </c>
      <c r="C44" s="35">
        <v>0</v>
      </c>
      <c r="D44" s="35">
        <v>-1.9957075500000001</v>
      </c>
      <c r="E44" s="35">
        <v>0</v>
      </c>
      <c r="F44" s="35">
        <v>0</v>
      </c>
      <c r="G44" s="35">
        <v>0</v>
      </c>
      <c r="H44" s="39">
        <v>0</v>
      </c>
      <c r="I44" s="37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9">
        <v>0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  <c r="FE44" s="202"/>
      <c r="FF44" s="202"/>
      <c r="FG44" s="202"/>
      <c r="FH44" s="202"/>
      <c r="FI44" s="202"/>
      <c r="FJ44" s="202"/>
      <c r="FK44" s="202"/>
      <c r="FL44" s="202"/>
      <c r="FM44" s="202"/>
      <c r="FN44" s="202"/>
      <c r="FO44" s="202"/>
      <c r="FP44" s="202"/>
      <c r="FQ44" s="202"/>
      <c r="FR44" s="202"/>
      <c r="FS44" s="202"/>
      <c r="FT44" s="202"/>
      <c r="FU44" s="202"/>
      <c r="FV44" s="202"/>
      <c r="FW44" s="202"/>
      <c r="FX44" s="202"/>
      <c r="FY44" s="202"/>
      <c r="FZ44" s="202"/>
      <c r="GA44" s="202"/>
      <c r="GB44" s="202"/>
      <c r="GC44" s="202"/>
      <c r="GD44" s="202"/>
      <c r="GE44" s="202"/>
      <c r="GF44" s="202"/>
      <c r="GG44" s="202"/>
      <c r="GH44" s="202"/>
    </row>
    <row r="45" spans="1:190" x14ac:dyDescent="0.25">
      <c r="A45" s="34">
        <v>37926</v>
      </c>
      <c r="B45" s="35">
        <v>-1.5506870399999999</v>
      </c>
      <c r="C45" s="35">
        <v>0</v>
      </c>
      <c r="D45" s="35">
        <v>-1.5506870399999999</v>
      </c>
      <c r="E45" s="35">
        <v>0</v>
      </c>
      <c r="F45" s="35">
        <v>0</v>
      </c>
      <c r="G45" s="35">
        <v>0</v>
      </c>
      <c r="H45" s="39">
        <v>0</v>
      </c>
      <c r="I45" s="37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9">
        <v>0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  <c r="FE45" s="202"/>
      <c r="FF45" s="202"/>
      <c r="FG45" s="202"/>
      <c r="FH45" s="202"/>
      <c r="FI45" s="202"/>
      <c r="FJ45" s="202"/>
      <c r="FK45" s="202"/>
      <c r="FL45" s="202"/>
      <c r="FM45" s="202"/>
      <c r="FN45" s="202"/>
      <c r="FO45" s="202"/>
      <c r="FP45" s="202"/>
      <c r="FQ45" s="202"/>
      <c r="FR45" s="202"/>
      <c r="FS45" s="202"/>
      <c r="FT45" s="202"/>
      <c r="FU45" s="202"/>
      <c r="FV45" s="202"/>
      <c r="FW45" s="202"/>
      <c r="FX45" s="202"/>
      <c r="FY45" s="202"/>
      <c r="FZ45" s="202"/>
      <c r="GA45" s="202"/>
      <c r="GB45" s="202"/>
      <c r="GC45" s="202"/>
      <c r="GD45" s="202"/>
      <c r="GE45" s="202"/>
      <c r="GF45" s="202"/>
      <c r="GG45" s="202"/>
      <c r="GH45" s="202"/>
    </row>
    <row r="46" spans="1:190" x14ac:dyDescent="0.25">
      <c r="A46" s="34">
        <v>37956</v>
      </c>
      <c r="B46" s="35">
        <v>-0.88535229999999998</v>
      </c>
      <c r="C46" s="35">
        <v>0</v>
      </c>
      <c r="D46" s="35">
        <v>-0.88535229999999998</v>
      </c>
      <c r="E46" s="35">
        <v>0</v>
      </c>
      <c r="F46" s="35">
        <v>0</v>
      </c>
      <c r="G46" s="35">
        <v>0</v>
      </c>
      <c r="H46" s="39">
        <v>0</v>
      </c>
      <c r="I46" s="37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9">
        <v>0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  <c r="FE46" s="202"/>
      <c r="FF46" s="202"/>
      <c r="FG46" s="202"/>
      <c r="FH46" s="202"/>
      <c r="FI46" s="202"/>
      <c r="FJ46" s="202"/>
      <c r="FK46" s="202"/>
      <c r="FL46" s="202"/>
      <c r="FM46" s="202"/>
      <c r="FN46" s="202"/>
      <c r="FO46" s="202"/>
      <c r="FP46" s="202"/>
      <c r="FQ46" s="202"/>
      <c r="FR46" s="202"/>
      <c r="FS46" s="202"/>
      <c r="FT46" s="202"/>
      <c r="FU46" s="202"/>
      <c r="FV46" s="202"/>
      <c r="FW46" s="202"/>
      <c r="FX46" s="202"/>
      <c r="FY46" s="202"/>
      <c r="FZ46" s="202"/>
      <c r="GA46" s="202"/>
      <c r="GB46" s="202"/>
      <c r="GC46" s="202"/>
      <c r="GD46" s="202"/>
      <c r="GE46" s="202"/>
      <c r="GF46" s="202"/>
      <c r="GG46" s="202"/>
      <c r="GH46" s="202"/>
    </row>
    <row r="47" spans="1:190" x14ac:dyDescent="0.25">
      <c r="A47" s="34">
        <v>37987</v>
      </c>
      <c r="B47" s="35">
        <v>-0.77393012000000005</v>
      </c>
      <c r="C47" s="35">
        <v>0</v>
      </c>
      <c r="D47" s="35">
        <v>-0.77393012000000005</v>
      </c>
      <c r="E47" s="35">
        <v>0</v>
      </c>
      <c r="F47" s="35">
        <v>0</v>
      </c>
      <c r="G47" s="35">
        <v>0</v>
      </c>
      <c r="H47" s="39">
        <v>0</v>
      </c>
      <c r="I47" s="37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9">
        <v>0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  <c r="FE47" s="202"/>
      <c r="FF47" s="202"/>
      <c r="FG47" s="202"/>
      <c r="FH47" s="202"/>
      <c r="FI47" s="202"/>
      <c r="FJ47" s="202"/>
      <c r="FK47" s="202"/>
      <c r="FL47" s="202"/>
      <c r="FM47" s="202"/>
      <c r="FN47" s="202"/>
      <c r="FO47" s="202"/>
      <c r="FP47" s="202"/>
      <c r="FQ47" s="202"/>
      <c r="FR47" s="202"/>
      <c r="FS47" s="202"/>
      <c r="FT47" s="202"/>
      <c r="FU47" s="202"/>
      <c r="FV47" s="202"/>
      <c r="FW47" s="202"/>
      <c r="FX47" s="202"/>
      <c r="FY47" s="202"/>
      <c r="FZ47" s="202"/>
      <c r="GA47" s="202"/>
      <c r="GB47" s="202"/>
      <c r="GC47" s="202"/>
      <c r="GD47" s="202"/>
      <c r="GE47" s="202"/>
      <c r="GF47" s="202"/>
      <c r="GG47" s="202"/>
      <c r="GH47" s="202"/>
    </row>
    <row r="48" spans="1:190" x14ac:dyDescent="0.25">
      <c r="A48" s="34">
        <v>38018</v>
      </c>
      <c r="B48" s="35">
        <v>-0.99388834000000004</v>
      </c>
      <c r="C48" s="35">
        <v>0</v>
      </c>
      <c r="D48" s="35">
        <v>-0.99388834000000004</v>
      </c>
      <c r="E48" s="35">
        <v>0</v>
      </c>
      <c r="F48" s="35">
        <v>0</v>
      </c>
      <c r="G48" s="35">
        <v>0</v>
      </c>
      <c r="H48" s="39">
        <v>0</v>
      </c>
      <c r="I48" s="37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9">
        <v>0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  <c r="FE48" s="202"/>
      <c r="FF48" s="202"/>
      <c r="FG48" s="202"/>
      <c r="FH48" s="202"/>
      <c r="FI48" s="202"/>
      <c r="FJ48" s="202"/>
      <c r="FK48" s="202"/>
      <c r="FL48" s="202"/>
      <c r="FM48" s="202"/>
      <c r="FN48" s="202"/>
      <c r="FO48" s="202"/>
      <c r="FP48" s="202"/>
      <c r="FQ48" s="202"/>
      <c r="FR48" s="202"/>
      <c r="FS48" s="202"/>
      <c r="FT48" s="202"/>
      <c r="FU48" s="202"/>
      <c r="FV48" s="202"/>
      <c r="FW48" s="202"/>
      <c r="FX48" s="202"/>
      <c r="FY48" s="202"/>
      <c r="FZ48" s="202"/>
      <c r="GA48" s="202"/>
      <c r="GB48" s="202"/>
      <c r="GC48" s="202"/>
      <c r="GD48" s="202"/>
      <c r="GE48" s="202"/>
      <c r="GF48" s="202"/>
      <c r="GG48" s="202"/>
      <c r="GH48" s="202"/>
    </row>
    <row r="49" spans="1:190" x14ac:dyDescent="0.25">
      <c r="A49" s="34">
        <v>38047</v>
      </c>
      <c r="B49" s="35">
        <v>-1.2138476899999999</v>
      </c>
      <c r="C49" s="35">
        <v>0</v>
      </c>
      <c r="D49" s="35">
        <v>-1.2138476899999999</v>
      </c>
      <c r="E49" s="35">
        <v>0</v>
      </c>
      <c r="F49" s="35">
        <v>0</v>
      </c>
      <c r="G49" s="35">
        <v>0</v>
      </c>
      <c r="H49" s="39">
        <v>0</v>
      </c>
      <c r="I49" s="37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9">
        <v>0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  <c r="FE49" s="202"/>
      <c r="FF49" s="202"/>
      <c r="FG49" s="202"/>
      <c r="FH49" s="202"/>
      <c r="FI49" s="202"/>
      <c r="FJ49" s="202"/>
      <c r="FK49" s="202"/>
      <c r="FL49" s="202"/>
      <c r="FM49" s="202"/>
      <c r="FN49" s="202"/>
      <c r="FO49" s="202"/>
      <c r="FP49" s="202"/>
      <c r="FQ49" s="202"/>
      <c r="FR49" s="202"/>
      <c r="FS49" s="202"/>
      <c r="FT49" s="202"/>
      <c r="FU49" s="202"/>
      <c r="FV49" s="202"/>
      <c r="FW49" s="202"/>
      <c r="FX49" s="202"/>
      <c r="FY49" s="202"/>
      <c r="FZ49" s="202"/>
      <c r="GA49" s="202"/>
      <c r="GB49" s="202"/>
      <c r="GC49" s="202"/>
      <c r="GD49" s="202"/>
      <c r="GE49" s="202"/>
      <c r="GF49" s="202"/>
      <c r="GG49" s="202"/>
      <c r="GH49" s="202"/>
    </row>
    <row r="50" spans="1:190" x14ac:dyDescent="0.25">
      <c r="A50" s="34">
        <v>38078</v>
      </c>
      <c r="B50" s="35">
        <v>-1.43297619</v>
      </c>
      <c r="C50" s="35">
        <v>0</v>
      </c>
      <c r="D50" s="35">
        <v>-1.43297619</v>
      </c>
      <c r="E50" s="35">
        <v>0</v>
      </c>
      <c r="F50" s="35">
        <v>0</v>
      </c>
      <c r="G50" s="35">
        <v>0</v>
      </c>
      <c r="H50" s="39">
        <v>0</v>
      </c>
      <c r="I50" s="37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9">
        <v>0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  <c r="FE50" s="202"/>
      <c r="FF50" s="202"/>
      <c r="FG50" s="202"/>
      <c r="FH50" s="202"/>
      <c r="FI50" s="202"/>
      <c r="FJ50" s="202"/>
      <c r="FK50" s="202"/>
      <c r="FL50" s="202"/>
      <c r="FM50" s="202"/>
      <c r="FN50" s="202"/>
      <c r="FO50" s="202"/>
      <c r="FP50" s="202"/>
      <c r="FQ50" s="202"/>
      <c r="FR50" s="202"/>
      <c r="FS50" s="202"/>
      <c r="FT50" s="202"/>
      <c r="FU50" s="202"/>
      <c r="FV50" s="202"/>
      <c r="FW50" s="202"/>
      <c r="FX50" s="202"/>
      <c r="FY50" s="202"/>
      <c r="FZ50" s="202"/>
      <c r="GA50" s="202"/>
      <c r="GB50" s="202"/>
      <c r="GC50" s="202"/>
      <c r="GD50" s="202"/>
      <c r="GE50" s="202"/>
      <c r="GF50" s="202"/>
      <c r="GG50" s="202"/>
      <c r="GH50" s="202"/>
    </row>
    <row r="51" spans="1:190" x14ac:dyDescent="0.25">
      <c r="A51" s="34">
        <v>38108</v>
      </c>
      <c r="B51" s="35">
        <v>-1.54201834</v>
      </c>
      <c r="C51" s="35">
        <v>0</v>
      </c>
      <c r="D51" s="35">
        <v>-1.54201834</v>
      </c>
      <c r="E51" s="35">
        <v>0</v>
      </c>
      <c r="F51" s="35">
        <v>0</v>
      </c>
      <c r="G51" s="35">
        <v>0</v>
      </c>
      <c r="H51" s="39">
        <v>0</v>
      </c>
      <c r="I51" s="37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9">
        <v>0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  <c r="FE51" s="202"/>
      <c r="FF51" s="202"/>
      <c r="FG51" s="202"/>
      <c r="FH51" s="202"/>
      <c r="FI51" s="202"/>
      <c r="FJ51" s="202"/>
      <c r="FK51" s="202"/>
      <c r="FL51" s="202"/>
      <c r="FM51" s="202"/>
      <c r="FN51" s="202"/>
      <c r="FO51" s="202"/>
      <c r="FP51" s="202"/>
      <c r="FQ51" s="202"/>
      <c r="FR51" s="202"/>
      <c r="FS51" s="202"/>
      <c r="FT51" s="202"/>
      <c r="FU51" s="202"/>
      <c r="FV51" s="202"/>
      <c r="FW51" s="202"/>
      <c r="FX51" s="202"/>
      <c r="FY51" s="202"/>
      <c r="FZ51" s="202"/>
      <c r="GA51" s="202"/>
      <c r="GB51" s="202"/>
      <c r="GC51" s="202"/>
      <c r="GD51" s="202"/>
      <c r="GE51" s="202"/>
      <c r="GF51" s="202"/>
      <c r="GG51" s="202"/>
      <c r="GH51" s="202"/>
    </row>
    <row r="52" spans="1:190" x14ac:dyDescent="0.25">
      <c r="A52" s="34">
        <v>38139</v>
      </c>
      <c r="B52" s="35">
        <v>-1.54051084</v>
      </c>
      <c r="C52" s="35">
        <v>0</v>
      </c>
      <c r="D52" s="35">
        <v>-1.54051084</v>
      </c>
      <c r="E52" s="35">
        <v>0</v>
      </c>
      <c r="F52" s="35">
        <v>0</v>
      </c>
      <c r="G52" s="35">
        <v>0</v>
      </c>
      <c r="H52" s="39">
        <v>0</v>
      </c>
      <c r="I52" s="37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9">
        <v>0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  <c r="FE52" s="202"/>
      <c r="FF52" s="202"/>
      <c r="FG52" s="202"/>
      <c r="FH52" s="202"/>
      <c r="FI52" s="202"/>
      <c r="FJ52" s="202"/>
      <c r="FK52" s="202"/>
      <c r="FL52" s="202"/>
      <c r="FM52" s="202"/>
      <c r="FN52" s="202"/>
      <c r="FO52" s="202"/>
      <c r="FP52" s="202"/>
      <c r="FQ52" s="202"/>
      <c r="FR52" s="202"/>
      <c r="FS52" s="202"/>
      <c r="FT52" s="202"/>
      <c r="FU52" s="202"/>
      <c r="FV52" s="202"/>
      <c r="FW52" s="202"/>
      <c r="FX52" s="202"/>
      <c r="FY52" s="202"/>
      <c r="FZ52" s="202"/>
      <c r="GA52" s="202"/>
      <c r="GB52" s="202"/>
      <c r="GC52" s="202"/>
      <c r="GD52" s="202"/>
      <c r="GE52" s="202"/>
      <c r="GF52" s="202"/>
      <c r="GG52" s="202"/>
      <c r="GH52" s="202"/>
    </row>
    <row r="53" spans="1:190" x14ac:dyDescent="0.25">
      <c r="A53" s="34">
        <v>38169</v>
      </c>
      <c r="B53" s="35">
        <v>-1.53934875</v>
      </c>
      <c r="C53" s="35">
        <v>0</v>
      </c>
      <c r="D53" s="35">
        <v>-1.53934875</v>
      </c>
      <c r="E53" s="35">
        <v>0</v>
      </c>
      <c r="F53" s="35">
        <v>0</v>
      </c>
      <c r="G53" s="35">
        <v>0</v>
      </c>
      <c r="H53" s="39">
        <v>0</v>
      </c>
      <c r="I53" s="37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9">
        <v>0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  <c r="FE53" s="202"/>
      <c r="FF53" s="202"/>
      <c r="FG53" s="202"/>
      <c r="FH53" s="202"/>
      <c r="FI53" s="202"/>
      <c r="FJ53" s="202"/>
      <c r="FK53" s="202"/>
      <c r="FL53" s="202"/>
      <c r="FM53" s="202"/>
      <c r="FN53" s="202"/>
      <c r="FO53" s="202"/>
      <c r="FP53" s="202"/>
      <c r="FQ53" s="202"/>
      <c r="FR53" s="202"/>
      <c r="FS53" s="202"/>
      <c r="FT53" s="202"/>
      <c r="FU53" s="202"/>
      <c r="FV53" s="202"/>
      <c r="FW53" s="202"/>
      <c r="FX53" s="202"/>
      <c r="FY53" s="202"/>
      <c r="FZ53" s="202"/>
      <c r="GA53" s="202"/>
      <c r="GB53" s="202"/>
      <c r="GC53" s="202"/>
      <c r="GD53" s="202"/>
      <c r="GE53" s="202"/>
      <c r="GF53" s="202"/>
      <c r="GG53" s="202"/>
      <c r="GH53" s="202"/>
    </row>
    <row r="54" spans="1:190" x14ac:dyDescent="0.25">
      <c r="A54" s="34">
        <v>38200</v>
      </c>
      <c r="B54" s="35">
        <v>-1.4279769</v>
      </c>
      <c r="C54" s="35">
        <v>0</v>
      </c>
      <c r="D54" s="35">
        <v>-1.4279769</v>
      </c>
      <c r="E54" s="35">
        <v>0</v>
      </c>
      <c r="F54" s="35">
        <v>0</v>
      </c>
      <c r="G54" s="35">
        <v>0</v>
      </c>
      <c r="H54" s="39">
        <v>0</v>
      </c>
      <c r="I54" s="37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9">
        <v>0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  <c r="FE54" s="202"/>
      <c r="FF54" s="202"/>
      <c r="FG54" s="202"/>
      <c r="FH54" s="202"/>
      <c r="FI54" s="202"/>
      <c r="FJ54" s="202"/>
      <c r="FK54" s="202"/>
      <c r="FL54" s="202"/>
      <c r="FM54" s="202"/>
      <c r="FN54" s="202"/>
      <c r="FO54" s="202"/>
      <c r="FP54" s="202"/>
      <c r="FQ54" s="202"/>
      <c r="FR54" s="202"/>
      <c r="FS54" s="202"/>
      <c r="FT54" s="202"/>
      <c r="FU54" s="202"/>
      <c r="FV54" s="202"/>
      <c r="FW54" s="202"/>
      <c r="FX54" s="202"/>
      <c r="FY54" s="202"/>
      <c r="FZ54" s="202"/>
      <c r="GA54" s="202"/>
      <c r="GB54" s="202"/>
      <c r="GC54" s="202"/>
      <c r="GD54" s="202"/>
      <c r="GE54" s="202"/>
      <c r="GF54" s="202"/>
      <c r="GG54" s="202"/>
      <c r="GH54" s="202"/>
    </row>
    <row r="55" spans="1:190" x14ac:dyDescent="0.25">
      <c r="A55" s="34">
        <v>38231</v>
      </c>
      <c r="B55" s="35">
        <v>-1.42667532</v>
      </c>
      <c r="C55" s="35">
        <v>0</v>
      </c>
      <c r="D55" s="35">
        <v>-1.42667532</v>
      </c>
      <c r="E55" s="35">
        <v>0</v>
      </c>
      <c r="F55" s="35">
        <v>0</v>
      </c>
      <c r="G55" s="35">
        <v>0</v>
      </c>
      <c r="H55" s="39">
        <v>0</v>
      </c>
      <c r="I55" s="37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9">
        <v>0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  <c r="FE55" s="202"/>
      <c r="FF55" s="202"/>
      <c r="FG55" s="202"/>
      <c r="FH55" s="202"/>
      <c r="FI55" s="202"/>
      <c r="FJ55" s="202"/>
      <c r="FK55" s="202"/>
      <c r="FL55" s="202"/>
      <c r="FM55" s="202"/>
      <c r="FN55" s="202"/>
      <c r="FO55" s="202"/>
      <c r="FP55" s="202"/>
      <c r="FQ55" s="202"/>
      <c r="FR55" s="202"/>
      <c r="FS55" s="202"/>
      <c r="FT55" s="202"/>
      <c r="FU55" s="202"/>
      <c r="FV55" s="202"/>
      <c r="FW55" s="202"/>
      <c r="FX55" s="202"/>
      <c r="FY55" s="202"/>
      <c r="FZ55" s="202"/>
      <c r="GA55" s="202"/>
      <c r="GB55" s="202"/>
      <c r="GC55" s="202"/>
      <c r="GD55" s="202"/>
      <c r="GE55" s="202"/>
      <c r="GF55" s="202"/>
      <c r="GG55" s="202"/>
      <c r="GH55" s="202"/>
    </row>
    <row r="56" spans="1:190" x14ac:dyDescent="0.25">
      <c r="A56" s="34">
        <v>38261</v>
      </c>
      <c r="B56" s="35">
        <v>-1.42562342</v>
      </c>
      <c r="C56" s="35">
        <v>0</v>
      </c>
      <c r="D56" s="35">
        <v>-1.42562342</v>
      </c>
      <c r="E56" s="35">
        <v>0</v>
      </c>
      <c r="F56" s="35">
        <v>0</v>
      </c>
      <c r="G56" s="35">
        <v>0</v>
      </c>
      <c r="H56" s="39">
        <v>0</v>
      </c>
      <c r="I56" s="37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9">
        <v>0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  <c r="FE56" s="202"/>
      <c r="FF56" s="202"/>
      <c r="FG56" s="202"/>
      <c r="FH56" s="202"/>
      <c r="FI56" s="202"/>
      <c r="FJ56" s="202"/>
      <c r="FK56" s="202"/>
      <c r="FL56" s="202"/>
      <c r="FM56" s="202"/>
      <c r="FN56" s="202"/>
      <c r="FO56" s="202"/>
      <c r="FP56" s="202"/>
      <c r="FQ56" s="202"/>
      <c r="FR56" s="202"/>
      <c r="FS56" s="202"/>
      <c r="FT56" s="202"/>
      <c r="FU56" s="202"/>
      <c r="FV56" s="202"/>
      <c r="FW56" s="202"/>
      <c r="FX56" s="202"/>
      <c r="FY56" s="202"/>
      <c r="FZ56" s="202"/>
      <c r="GA56" s="202"/>
      <c r="GB56" s="202"/>
      <c r="GC56" s="202"/>
      <c r="GD56" s="202"/>
      <c r="GE56" s="202"/>
      <c r="GF56" s="202"/>
      <c r="GG56" s="202"/>
      <c r="GH56" s="202"/>
    </row>
    <row r="57" spans="1:190" x14ac:dyDescent="0.25">
      <c r="A57" s="34">
        <v>38292</v>
      </c>
      <c r="B57" s="35">
        <v>-1.09564017</v>
      </c>
      <c r="C57" s="35">
        <v>0</v>
      </c>
      <c r="D57" s="35">
        <v>-1.09564017</v>
      </c>
      <c r="E57" s="35">
        <v>0</v>
      </c>
      <c r="F57" s="35">
        <v>0</v>
      </c>
      <c r="G57" s="35">
        <v>0</v>
      </c>
      <c r="H57" s="39">
        <v>0</v>
      </c>
      <c r="I57" s="37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9">
        <v>0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  <c r="FE57" s="202"/>
      <c r="FF57" s="202"/>
      <c r="FG57" s="202"/>
      <c r="FH57" s="202"/>
      <c r="FI57" s="202"/>
      <c r="FJ57" s="202"/>
      <c r="FK57" s="202"/>
      <c r="FL57" s="202"/>
      <c r="FM57" s="202"/>
      <c r="FN57" s="202"/>
      <c r="FO57" s="202"/>
      <c r="FP57" s="202"/>
      <c r="FQ57" s="202"/>
      <c r="FR57" s="202"/>
      <c r="FS57" s="202"/>
      <c r="FT57" s="202"/>
      <c r="FU57" s="202"/>
      <c r="FV57" s="202"/>
      <c r="FW57" s="202"/>
      <c r="FX57" s="202"/>
      <c r="FY57" s="202"/>
      <c r="FZ57" s="202"/>
      <c r="GA57" s="202"/>
      <c r="GB57" s="202"/>
      <c r="GC57" s="202"/>
      <c r="GD57" s="202"/>
      <c r="GE57" s="202"/>
      <c r="GF57" s="202"/>
      <c r="GG57" s="202"/>
      <c r="GH57" s="202"/>
    </row>
    <row r="58" spans="1:190" x14ac:dyDescent="0.25">
      <c r="A58" s="34">
        <v>38322</v>
      </c>
      <c r="B58" s="35">
        <v>-0.98545419000000001</v>
      </c>
      <c r="C58" s="35">
        <v>0</v>
      </c>
      <c r="D58" s="35">
        <v>-0.98545419000000001</v>
      </c>
      <c r="E58" s="35">
        <v>0</v>
      </c>
      <c r="F58" s="35">
        <v>0</v>
      </c>
      <c r="G58" s="35">
        <v>0</v>
      </c>
      <c r="H58" s="39">
        <v>0</v>
      </c>
      <c r="I58" s="37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9">
        <v>0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  <c r="FE58" s="202"/>
      <c r="FF58" s="202"/>
      <c r="FG58" s="202"/>
      <c r="FH58" s="202"/>
      <c r="FI58" s="202"/>
      <c r="FJ58" s="202"/>
      <c r="FK58" s="202"/>
      <c r="FL58" s="202"/>
      <c r="FM58" s="202"/>
      <c r="FN58" s="202"/>
      <c r="FO58" s="202"/>
      <c r="FP58" s="202"/>
      <c r="FQ58" s="202"/>
      <c r="FR58" s="202"/>
      <c r="FS58" s="202"/>
      <c r="FT58" s="202"/>
      <c r="FU58" s="202"/>
      <c r="FV58" s="202"/>
      <c r="FW58" s="202"/>
      <c r="FX58" s="202"/>
      <c r="FY58" s="202"/>
      <c r="FZ58" s="202"/>
      <c r="GA58" s="202"/>
      <c r="GB58" s="202"/>
      <c r="GC58" s="202"/>
      <c r="GD58" s="202"/>
      <c r="GE58" s="202"/>
      <c r="GF58" s="202"/>
      <c r="GG58" s="202"/>
      <c r="GH58" s="202"/>
    </row>
    <row r="59" spans="1:190" x14ac:dyDescent="0.25">
      <c r="A59" s="34">
        <v>38353</v>
      </c>
      <c r="B59" s="35">
        <v>-0.87521411000000005</v>
      </c>
      <c r="C59" s="35">
        <v>0</v>
      </c>
      <c r="D59" s="35">
        <v>-0.87521411000000005</v>
      </c>
      <c r="E59" s="35">
        <v>0</v>
      </c>
      <c r="F59" s="35">
        <v>0</v>
      </c>
      <c r="G59" s="35">
        <v>0</v>
      </c>
      <c r="H59" s="39">
        <v>0</v>
      </c>
      <c r="I59" s="37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9">
        <v>0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  <c r="FE59" s="202"/>
      <c r="FF59" s="202"/>
      <c r="FG59" s="202"/>
      <c r="FH59" s="202"/>
      <c r="FI59" s="202"/>
      <c r="FJ59" s="202"/>
      <c r="FK59" s="202"/>
      <c r="FL59" s="202"/>
      <c r="FM59" s="202"/>
      <c r="FN59" s="202"/>
      <c r="FO59" s="202"/>
      <c r="FP59" s="202"/>
      <c r="FQ59" s="202"/>
      <c r="FR59" s="202"/>
      <c r="FS59" s="202"/>
      <c r="FT59" s="202"/>
      <c r="FU59" s="202"/>
      <c r="FV59" s="202"/>
      <c r="FW59" s="202"/>
      <c r="FX59" s="202"/>
      <c r="FY59" s="202"/>
      <c r="FZ59" s="202"/>
      <c r="GA59" s="202"/>
      <c r="GB59" s="202"/>
      <c r="GC59" s="202"/>
      <c r="GD59" s="202"/>
      <c r="GE59" s="202"/>
      <c r="GF59" s="202"/>
      <c r="GG59" s="202"/>
      <c r="GH59" s="202"/>
    </row>
    <row r="60" spans="1:190" x14ac:dyDescent="0.25">
      <c r="A60" s="34">
        <v>38384</v>
      </c>
      <c r="B60" s="35">
        <v>-0.98361346999999999</v>
      </c>
      <c r="C60" s="35">
        <v>0</v>
      </c>
      <c r="D60" s="35">
        <v>-0.98361346999999999</v>
      </c>
      <c r="E60" s="35">
        <v>0</v>
      </c>
      <c r="F60" s="35">
        <v>0</v>
      </c>
      <c r="G60" s="35">
        <v>0</v>
      </c>
      <c r="H60" s="39">
        <v>0</v>
      </c>
      <c r="I60" s="37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9">
        <v>0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  <c r="FE60" s="202"/>
      <c r="FF60" s="202"/>
      <c r="FG60" s="202"/>
      <c r="FH60" s="202"/>
      <c r="FI60" s="202"/>
      <c r="FJ60" s="202"/>
      <c r="FK60" s="202"/>
      <c r="FL60" s="202"/>
      <c r="FM60" s="202"/>
      <c r="FN60" s="202"/>
      <c r="FO60" s="202"/>
      <c r="FP60" s="202"/>
      <c r="FQ60" s="202"/>
      <c r="FR60" s="202"/>
      <c r="FS60" s="202"/>
      <c r="FT60" s="202"/>
      <c r="FU60" s="202"/>
      <c r="FV60" s="202"/>
      <c r="FW60" s="202"/>
      <c r="FX60" s="202"/>
      <c r="FY60" s="202"/>
      <c r="FZ60" s="202"/>
      <c r="GA60" s="202"/>
      <c r="GB60" s="202"/>
      <c r="GC60" s="202"/>
      <c r="GD60" s="202"/>
      <c r="GE60" s="202"/>
      <c r="GF60" s="202"/>
      <c r="GG60" s="202"/>
      <c r="GH60" s="202"/>
    </row>
    <row r="61" spans="1:190" x14ac:dyDescent="0.25">
      <c r="A61" s="34">
        <v>38412</v>
      </c>
      <c r="B61" s="35">
        <v>-1.31098728</v>
      </c>
      <c r="C61" s="35">
        <v>0</v>
      </c>
      <c r="D61" s="35">
        <v>-1.31098728</v>
      </c>
      <c r="E61" s="35">
        <v>0</v>
      </c>
      <c r="F61" s="35">
        <v>0</v>
      </c>
      <c r="G61" s="35">
        <v>0</v>
      </c>
      <c r="H61" s="39">
        <v>0</v>
      </c>
      <c r="I61" s="37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9">
        <v>0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  <c r="FE61" s="202"/>
      <c r="FF61" s="202"/>
      <c r="FG61" s="202"/>
      <c r="FH61" s="202"/>
      <c r="FI61" s="202"/>
      <c r="FJ61" s="202"/>
      <c r="FK61" s="202"/>
      <c r="FL61" s="202"/>
      <c r="FM61" s="202"/>
      <c r="FN61" s="202"/>
      <c r="FO61" s="202"/>
      <c r="FP61" s="202"/>
      <c r="FQ61" s="202"/>
      <c r="FR61" s="202"/>
      <c r="FS61" s="202"/>
      <c r="FT61" s="202"/>
      <c r="FU61" s="202"/>
      <c r="FV61" s="202"/>
      <c r="FW61" s="202"/>
      <c r="FX61" s="202"/>
      <c r="FY61" s="202"/>
      <c r="FZ61" s="202"/>
      <c r="GA61" s="202"/>
      <c r="GB61" s="202"/>
      <c r="GC61" s="202"/>
      <c r="GD61" s="202"/>
      <c r="GE61" s="202"/>
      <c r="GF61" s="202"/>
      <c r="GG61" s="202"/>
      <c r="GH61" s="202"/>
    </row>
    <row r="62" spans="1:190" x14ac:dyDescent="0.25">
      <c r="A62" s="34">
        <v>38443</v>
      </c>
      <c r="B62" s="35">
        <v>-1.4188150900000001</v>
      </c>
      <c r="C62" s="35">
        <v>0</v>
      </c>
      <c r="D62" s="35">
        <v>-1.4188150900000001</v>
      </c>
      <c r="E62" s="35">
        <v>0</v>
      </c>
      <c r="F62" s="35">
        <v>0</v>
      </c>
      <c r="G62" s="35">
        <v>0</v>
      </c>
      <c r="H62" s="39">
        <v>0</v>
      </c>
      <c r="I62" s="37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9">
        <v>0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  <c r="FE62" s="202"/>
      <c r="FF62" s="202"/>
      <c r="FG62" s="202"/>
      <c r="FH62" s="202"/>
      <c r="FI62" s="202"/>
      <c r="FJ62" s="202"/>
      <c r="FK62" s="202"/>
      <c r="FL62" s="202"/>
      <c r="FM62" s="202"/>
      <c r="FN62" s="202"/>
      <c r="FO62" s="202"/>
      <c r="FP62" s="202"/>
      <c r="FQ62" s="202"/>
      <c r="FR62" s="202"/>
      <c r="FS62" s="202"/>
      <c r="FT62" s="202"/>
      <c r="FU62" s="202"/>
      <c r="FV62" s="202"/>
      <c r="FW62" s="202"/>
      <c r="FX62" s="202"/>
      <c r="FY62" s="202"/>
      <c r="FZ62" s="202"/>
      <c r="GA62" s="202"/>
      <c r="GB62" s="202"/>
      <c r="GC62" s="202"/>
      <c r="GD62" s="202"/>
      <c r="GE62" s="202"/>
      <c r="GF62" s="202"/>
      <c r="GG62" s="202"/>
      <c r="GH62" s="202"/>
    </row>
    <row r="63" spans="1:190" x14ac:dyDescent="0.25">
      <c r="A63" s="34">
        <v>38473</v>
      </c>
      <c r="B63" s="35">
        <v>-1.5268498800000001</v>
      </c>
      <c r="C63" s="35">
        <v>0</v>
      </c>
      <c r="D63" s="35">
        <v>-1.5268498800000001</v>
      </c>
      <c r="E63" s="35">
        <v>0</v>
      </c>
      <c r="F63" s="35">
        <v>0</v>
      </c>
      <c r="G63" s="35">
        <v>0</v>
      </c>
      <c r="H63" s="39">
        <v>0</v>
      </c>
      <c r="I63" s="37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9">
        <v>0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  <c r="FE63" s="202"/>
      <c r="FF63" s="202"/>
      <c r="FG63" s="202"/>
      <c r="FH63" s="202"/>
      <c r="FI63" s="202"/>
      <c r="FJ63" s="202"/>
      <c r="FK63" s="202"/>
      <c r="FL63" s="202"/>
      <c r="FM63" s="202"/>
      <c r="FN63" s="202"/>
      <c r="FO63" s="202"/>
      <c r="FP63" s="202"/>
      <c r="FQ63" s="202"/>
      <c r="FR63" s="202"/>
      <c r="FS63" s="202"/>
      <c r="FT63" s="202"/>
      <c r="FU63" s="202"/>
      <c r="FV63" s="202"/>
      <c r="FW63" s="202"/>
      <c r="FX63" s="202"/>
      <c r="FY63" s="202"/>
      <c r="FZ63" s="202"/>
      <c r="GA63" s="202"/>
      <c r="GB63" s="202"/>
      <c r="GC63" s="202"/>
      <c r="GD63" s="202"/>
      <c r="GE63" s="202"/>
      <c r="GF63" s="202"/>
      <c r="GG63" s="202"/>
      <c r="GH63" s="202"/>
    </row>
    <row r="64" spans="1:190" x14ac:dyDescent="0.25">
      <c r="A64" s="34">
        <v>38504</v>
      </c>
      <c r="B64" s="35">
        <v>-1.5255196900000001</v>
      </c>
      <c r="C64" s="35">
        <v>0</v>
      </c>
      <c r="D64" s="35">
        <v>-1.5255196900000001</v>
      </c>
      <c r="E64" s="35">
        <v>0</v>
      </c>
      <c r="F64" s="35">
        <v>0</v>
      </c>
      <c r="G64" s="35">
        <v>0</v>
      </c>
      <c r="H64" s="39">
        <v>0</v>
      </c>
      <c r="I64" s="37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9">
        <v>0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  <c r="FE64" s="202"/>
      <c r="FF64" s="202"/>
      <c r="FG64" s="202"/>
      <c r="FH64" s="202"/>
      <c r="FI64" s="202"/>
      <c r="FJ64" s="202"/>
      <c r="FK64" s="202"/>
      <c r="FL64" s="202"/>
      <c r="FM64" s="202"/>
      <c r="FN64" s="202"/>
      <c r="FO64" s="202"/>
      <c r="FP64" s="202"/>
      <c r="FQ64" s="202"/>
      <c r="FR64" s="202"/>
      <c r="FS64" s="202"/>
      <c r="FT64" s="202"/>
      <c r="FU64" s="202"/>
      <c r="FV64" s="202"/>
      <c r="FW64" s="202"/>
      <c r="FX64" s="202"/>
      <c r="FY64" s="202"/>
      <c r="FZ64" s="202"/>
      <c r="GA64" s="202"/>
      <c r="GB64" s="202"/>
      <c r="GC64" s="202"/>
      <c r="GD64" s="202"/>
      <c r="GE64" s="202"/>
      <c r="GF64" s="202"/>
      <c r="GG64" s="202"/>
      <c r="GH64" s="202"/>
    </row>
    <row r="65" spans="1:190" x14ac:dyDescent="0.25">
      <c r="A65" s="34">
        <v>38534</v>
      </c>
      <c r="B65" s="35">
        <v>-1.52416537</v>
      </c>
      <c r="C65" s="35">
        <v>0</v>
      </c>
      <c r="D65" s="35">
        <v>-1.52416537</v>
      </c>
      <c r="E65" s="35">
        <v>0</v>
      </c>
      <c r="F65" s="35">
        <v>0</v>
      </c>
      <c r="G65" s="35">
        <v>0</v>
      </c>
      <c r="H65" s="39">
        <v>0</v>
      </c>
      <c r="I65" s="37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9">
        <v>0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  <c r="FE65" s="202"/>
      <c r="FF65" s="202"/>
      <c r="FG65" s="202"/>
      <c r="FH65" s="202"/>
      <c r="FI65" s="202"/>
      <c r="FJ65" s="202"/>
      <c r="FK65" s="202"/>
      <c r="FL65" s="202"/>
      <c r="FM65" s="202"/>
      <c r="FN65" s="202"/>
      <c r="FO65" s="202"/>
      <c r="FP65" s="202"/>
      <c r="FQ65" s="202"/>
      <c r="FR65" s="202"/>
      <c r="FS65" s="202"/>
      <c r="FT65" s="202"/>
      <c r="FU65" s="202"/>
      <c r="FV65" s="202"/>
      <c r="FW65" s="202"/>
      <c r="FX65" s="202"/>
      <c r="FY65" s="202"/>
      <c r="FZ65" s="202"/>
      <c r="GA65" s="202"/>
      <c r="GB65" s="202"/>
      <c r="GC65" s="202"/>
      <c r="GD65" s="202"/>
      <c r="GE65" s="202"/>
      <c r="GF65" s="202"/>
      <c r="GG65" s="202"/>
      <c r="GH65" s="202"/>
    </row>
    <row r="66" spans="1:190" x14ac:dyDescent="0.25">
      <c r="A66" s="34">
        <v>38565</v>
      </c>
      <c r="B66" s="35">
        <v>-1.41372568</v>
      </c>
      <c r="C66" s="35">
        <v>0</v>
      </c>
      <c r="D66" s="35">
        <v>-1.41372568</v>
      </c>
      <c r="E66" s="35">
        <v>0</v>
      </c>
      <c r="F66" s="35">
        <v>0</v>
      </c>
      <c r="G66" s="35">
        <v>0</v>
      </c>
      <c r="H66" s="39">
        <v>0</v>
      </c>
      <c r="I66" s="37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9">
        <v>0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  <c r="FE66" s="202"/>
      <c r="FF66" s="202"/>
      <c r="FG66" s="202"/>
      <c r="FH66" s="202"/>
      <c r="FI66" s="202"/>
      <c r="FJ66" s="202"/>
      <c r="FK66" s="202"/>
      <c r="FL66" s="202"/>
      <c r="FM66" s="202"/>
      <c r="FN66" s="202"/>
      <c r="FO66" s="202"/>
      <c r="FP66" s="202"/>
      <c r="FQ66" s="202"/>
      <c r="FR66" s="202"/>
      <c r="FS66" s="202"/>
      <c r="FT66" s="202"/>
      <c r="FU66" s="202"/>
      <c r="FV66" s="202"/>
      <c r="FW66" s="202"/>
      <c r="FX66" s="202"/>
      <c r="FY66" s="202"/>
      <c r="FZ66" s="202"/>
      <c r="GA66" s="202"/>
      <c r="GB66" s="202"/>
      <c r="GC66" s="202"/>
      <c r="GD66" s="202"/>
      <c r="GE66" s="202"/>
      <c r="GF66" s="202"/>
      <c r="GG66" s="202"/>
      <c r="GH66" s="202"/>
    </row>
    <row r="67" spans="1:190" x14ac:dyDescent="0.25">
      <c r="A67" s="34">
        <v>38596</v>
      </c>
      <c r="B67" s="35">
        <v>-1.41212348</v>
      </c>
      <c r="C67" s="35">
        <v>0</v>
      </c>
      <c r="D67" s="35">
        <v>-1.41212348</v>
      </c>
      <c r="E67" s="35">
        <v>0</v>
      </c>
      <c r="F67" s="35">
        <v>0</v>
      </c>
      <c r="G67" s="35">
        <v>0</v>
      </c>
      <c r="H67" s="39">
        <v>0</v>
      </c>
      <c r="I67" s="37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9">
        <v>0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  <c r="FE67" s="202"/>
      <c r="FF67" s="202"/>
      <c r="FG67" s="202"/>
      <c r="FH67" s="202"/>
      <c r="FI67" s="202"/>
      <c r="FJ67" s="202"/>
      <c r="FK67" s="202"/>
      <c r="FL67" s="202"/>
      <c r="FM67" s="202"/>
      <c r="FN67" s="202"/>
      <c r="FO67" s="202"/>
      <c r="FP67" s="202"/>
      <c r="FQ67" s="202"/>
      <c r="FR67" s="202"/>
      <c r="FS67" s="202"/>
      <c r="FT67" s="202"/>
      <c r="FU67" s="202"/>
      <c r="FV67" s="202"/>
      <c r="FW67" s="202"/>
      <c r="FX67" s="202"/>
      <c r="FY67" s="202"/>
      <c r="FZ67" s="202"/>
      <c r="GA67" s="202"/>
      <c r="GB67" s="202"/>
      <c r="GC67" s="202"/>
      <c r="GD67" s="202"/>
      <c r="GE67" s="202"/>
      <c r="GF67" s="202"/>
      <c r="GG67" s="202"/>
      <c r="GH67" s="202"/>
    </row>
    <row r="68" spans="1:190" x14ac:dyDescent="0.25">
      <c r="A68" s="34">
        <v>38626</v>
      </c>
      <c r="B68" s="35">
        <v>-1.41090329</v>
      </c>
      <c r="C68" s="35">
        <v>0</v>
      </c>
      <c r="D68" s="35">
        <v>-1.41090329</v>
      </c>
      <c r="E68" s="35">
        <v>0</v>
      </c>
      <c r="F68" s="35">
        <v>0</v>
      </c>
      <c r="G68" s="35">
        <v>0</v>
      </c>
      <c r="H68" s="39">
        <v>0</v>
      </c>
      <c r="I68" s="37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9">
        <v>0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  <c r="FE68" s="202"/>
      <c r="FF68" s="202"/>
      <c r="FG68" s="202"/>
      <c r="FH68" s="202"/>
      <c r="FI68" s="202"/>
      <c r="FJ68" s="202"/>
      <c r="FK68" s="202"/>
      <c r="FL68" s="202"/>
      <c r="FM68" s="202"/>
      <c r="FN68" s="202"/>
      <c r="FO68" s="202"/>
      <c r="FP68" s="202"/>
      <c r="FQ68" s="202"/>
      <c r="FR68" s="202"/>
      <c r="FS68" s="202"/>
      <c r="FT68" s="202"/>
      <c r="FU68" s="202"/>
      <c r="FV68" s="202"/>
      <c r="FW68" s="202"/>
      <c r="FX68" s="202"/>
      <c r="FY68" s="202"/>
      <c r="FZ68" s="202"/>
      <c r="GA68" s="202"/>
      <c r="GB68" s="202"/>
      <c r="GC68" s="202"/>
      <c r="GD68" s="202"/>
      <c r="GE68" s="202"/>
      <c r="GF68" s="202"/>
      <c r="GG68" s="202"/>
      <c r="GH68" s="202"/>
    </row>
    <row r="69" spans="1:190" x14ac:dyDescent="0.25">
      <c r="A69" s="34">
        <v>38657</v>
      </c>
      <c r="B69" s="35">
        <v>-1.19260761</v>
      </c>
      <c r="C69" s="35">
        <v>0</v>
      </c>
      <c r="D69" s="35">
        <v>-1.19260761</v>
      </c>
      <c r="E69" s="35">
        <v>0</v>
      </c>
      <c r="F69" s="35">
        <v>0</v>
      </c>
      <c r="G69" s="35">
        <v>0</v>
      </c>
      <c r="H69" s="39">
        <v>0</v>
      </c>
      <c r="I69" s="37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9">
        <v>0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  <c r="FE69" s="202"/>
      <c r="FF69" s="202"/>
      <c r="FG69" s="202"/>
      <c r="FH69" s="202"/>
      <c r="FI69" s="202"/>
      <c r="FJ69" s="202"/>
      <c r="FK69" s="202"/>
      <c r="FL69" s="202"/>
      <c r="FM69" s="202"/>
      <c r="FN69" s="202"/>
      <c r="FO69" s="202"/>
      <c r="FP69" s="202"/>
      <c r="FQ69" s="202"/>
      <c r="FR69" s="202"/>
      <c r="FS69" s="202"/>
      <c r="FT69" s="202"/>
      <c r="FU69" s="202"/>
      <c r="FV69" s="202"/>
      <c r="FW69" s="202"/>
      <c r="FX69" s="202"/>
      <c r="FY69" s="202"/>
      <c r="FZ69" s="202"/>
      <c r="GA69" s="202"/>
      <c r="GB69" s="202"/>
      <c r="GC69" s="202"/>
      <c r="GD69" s="202"/>
      <c r="GE69" s="202"/>
      <c r="GF69" s="202"/>
      <c r="GG69" s="202"/>
      <c r="GH69" s="202"/>
    </row>
    <row r="70" spans="1:190" x14ac:dyDescent="0.25">
      <c r="A70" s="34">
        <v>38687</v>
      </c>
      <c r="B70" s="35">
        <v>-0.97492703999999997</v>
      </c>
      <c r="C70" s="35">
        <v>0</v>
      </c>
      <c r="D70" s="35">
        <v>-0.97492703999999997</v>
      </c>
      <c r="E70" s="35">
        <v>0</v>
      </c>
      <c r="F70" s="35">
        <v>0</v>
      </c>
      <c r="G70" s="35">
        <v>0</v>
      </c>
      <c r="H70" s="39">
        <v>0</v>
      </c>
      <c r="I70" s="37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9">
        <v>0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  <c r="FE70" s="202"/>
      <c r="FF70" s="202"/>
      <c r="FG70" s="202"/>
      <c r="FH70" s="202"/>
      <c r="FI70" s="202"/>
      <c r="FJ70" s="202"/>
      <c r="FK70" s="202"/>
      <c r="FL70" s="202"/>
      <c r="FM70" s="202"/>
      <c r="FN70" s="202"/>
      <c r="FO70" s="202"/>
      <c r="FP70" s="202"/>
      <c r="FQ70" s="202"/>
      <c r="FR70" s="202"/>
      <c r="FS70" s="202"/>
      <c r="FT70" s="202"/>
      <c r="FU70" s="202"/>
      <c r="FV70" s="202"/>
      <c r="FW70" s="202"/>
      <c r="FX70" s="202"/>
      <c r="FY70" s="202"/>
      <c r="FZ70" s="202"/>
      <c r="GA70" s="202"/>
      <c r="GB70" s="202"/>
      <c r="GC70" s="202"/>
      <c r="GD70" s="202"/>
      <c r="GE70" s="202"/>
      <c r="GF70" s="202"/>
      <c r="GG70" s="202"/>
      <c r="GH70" s="202"/>
    </row>
    <row r="71" spans="1:190" x14ac:dyDescent="0.25">
      <c r="A71" s="34">
        <v>38718</v>
      </c>
      <c r="B71" s="35">
        <v>-0.86576881000000006</v>
      </c>
      <c r="C71" s="35">
        <v>0</v>
      </c>
      <c r="D71" s="35">
        <v>-0.86576881000000006</v>
      </c>
      <c r="E71" s="35">
        <v>0</v>
      </c>
      <c r="F71" s="35">
        <v>0</v>
      </c>
      <c r="G71" s="35">
        <v>0</v>
      </c>
      <c r="H71" s="39">
        <v>0</v>
      </c>
      <c r="I71" s="37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9">
        <v>0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  <c r="FE71" s="202"/>
      <c r="FF71" s="202"/>
      <c r="FG71" s="202"/>
      <c r="FH71" s="202"/>
      <c r="FI71" s="202"/>
      <c r="FJ71" s="202"/>
      <c r="FK71" s="202"/>
      <c r="FL71" s="202"/>
      <c r="FM71" s="202"/>
      <c r="FN71" s="202"/>
      <c r="FO71" s="202"/>
      <c r="FP71" s="202"/>
      <c r="FQ71" s="202"/>
      <c r="FR71" s="202"/>
      <c r="FS71" s="202"/>
      <c r="FT71" s="202"/>
      <c r="FU71" s="202"/>
      <c r="FV71" s="202"/>
      <c r="FW71" s="202"/>
      <c r="FX71" s="202"/>
      <c r="FY71" s="202"/>
      <c r="FZ71" s="202"/>
      <c r="GA71" s="202"/>
      <c r="GB71" s="202"/>
      <c r="GC71" s="202"/>
      <c r="GD71" s="202"/>
      <c r="GE71" s="202"/>
      <c r="GF71" s="202"/>
      <c r="GG71" s="202"/>
      <c r="GH71" s="202"/>
    </row>
    <row r="72" spans="1:190" x14ac:dyDescent="0.25">
      <c r="A72" s="34">
        <v>38749</v>
      </c>
      <c r="B72" s="35">
        <v>-0.97277473999999997</v>
      </c>
      <c r="C72" s="35">
        <v>0</v>
      </c>
      <c r="D72" s="35">
        <v>-0.97277473999999997</v>
      </c>
      <c r="E72" s="35">
        <v>0</v>
      </c>
      <c r="F72" s="35">
        <v>0</v>
      </c>
      <c r="G72" s="35">
        <v>0</v>
      </c>
      <c r="H72" s="39">
        <v>0</v>
      </c>
      <c r="I72" s="37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9">
        <v>0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  <c r="FE72" s="202"/>
      <c r="FF72" s="202"/>
      <c r="FG72" s="202"/>
      <c r="FH72" s="202"/>
      <c r="FI72" s="202"/>
      <c r="FJ72" s="202"/>
      <c r="FK72" s="202"/>
      <c r="FL72" s="202"/>
      <c r="FM72" s="202"/>
      <c r="FN72" s="202"/>
      <c r="FO72" s="202"/>
      <c r="FP72" s="202"/>
      <c r="FQ72" s="202"/>
      <c r="FR72" s="202"/>
      <c r="FS72" s="202"/>
      <c r="FT72" s="202"/>
      <c r="FU72" s="202"/>
      <c r="FV72" s="202"/>
      <c r="FW72" s="202"/>
      <c r="FX72" s="202"/>
      <c r="FY72" s="202"/>
      <c r="FZ72" s="202"/>
      <c r="GA72" s="202"/>
      <c r="GB72" s="202"/>
      <c r="GC72" s="202"/>
      <c r="GD72" s="202"/>
      <c r="GE72" s="202"/>
      <c r="GF72" s="202"/>
      <c r="GG72" s="202"/>
      <c r="GH72" s="202"/>
    </row>
    <row r="73" spans="1:190" x14ac:dyDescent="0.25">
      <c r="A73" s="34">
        <v>38777</v>
      </c>
      <c r="B73" s="35">
        <v>-1.2962695200000001</v>
      </c>
      <c r="C73" s="35">
        <v>0</v>
      </c>
      <c r="D73" s="35">
        <v>-1.2962695200000001</v>
      </c>
      <c r="E73" s="35">
        <v>0</v>
      </c>
      <c r="F73" s="35">
        <v>0</v>
      </c>
      <c r="G73" s="35">
        <v>0</v>
      </c>
      <c r="H73" s="39">
        <v>0</v>
      </c>
      <c r="I73" s="37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9">
        <v>0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  <c r="FE73" s="202"/>
      <c r="FF73" s="202"/>
      <c r="FG73" s="202"/>
      <c r="FH73" s="202"/>
      <c r="FI73" s="202"/>
      <c r="FJ73" s="202"/>
      <c r="FK73" s="202"/>
      <c r="FL73" s="202"/>
      <c r="FM73" s="202"/>
      <c r="FN73" s="202"/>
      <c r="FO73" s="202"/>
      <c r="FP73" s="202"/>
      <c r="FQ73" s="202"/>
      <c r="FR73" s="202"/>
      <c r="FS73" s="202"/>
      <c r="FT73" s="202"/>
      <c r="FU73" s="202"/>
      <c r="FV73" s="202"/>
      <c r="FW73" s="202"/>
      <c r="FX73" s="202"/>
      <c r="FY73" s="202"/>
      <c r="FZ73" s="202"/>
      <c r="GA73" s="202"/>
      <c r="GB73" s="202"/>
      <c r="GC73" s="202"/>
      <c r="GD73" s="202"/>
      <c r="GE73" s="202"/>
      <c r="GF73" s="202"/>
      <c r="GG73" s="202"/>
      <c r="GH73" s="202"/>
    </row>
    <row r="74" spans="1:190" x14ac:dyDescent="0.25">
      <c r="A74" s="34">
        <v>38808</v>
      </c>
      <c r="B74" s="35">
        <v>-1.4026622200000001</v>
      </c>
      <c r="C74" s="35">
        <v>0</v>
      </c>
      <c r="D74" s="35">
        <v>-1.4026622200000001</v>
      </c>
      <c r="E74" s="35">
        <v>0</v>
      </c>
      <c r="F74" s="35">
        <v>0</v>
      </c>
      <c r="G74" s="35">
        <v>0</v>
      </c>
      <c r="H74" s="39">
        <v>0</v>
      </c>
      <c r="I74" s="37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9">
        <v>0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  <c r="FE74" s="202"/>
      <c r="FF74" s="202"/>
      <c r="FG74" s="202"/>
      <c r="FH74" s="202"/>
      <c r="FI74" s="202"/>
      <c r="FJ74" s="202"/>
      <c r="FK74" s="202"/>
      <c r="FL74" s="202"/>
      <c r="FM74" s="202"/>
      <c r="FN74" s="202"/>
      <c r="FO74" s="202"/>
      <c r="FP74" s="202"/>
      <c r="FQ74" s="202"/>
      <c r="FR74" s="202"/>
      <c r="FS74" s="202"/>
      <c r="FT74" s="202"/>
      <c r="FU74" s="202"/>
      <c r="FV74" s="202"/>
      <c r="FW74" s="202"/>
      <c r="FX74" s="202"/>
      <c r="FY74" s="202"/>
      <c r="FZ74" s="202"/>
      <c r="GA74" s="202"/>
      <c r="GB74" s="202"/>
      <c r="GC74" s="202"/>
      <c r="GD74" s="202"/>
      <c r="GE74" s="202"/>
      <c r="GF74" s="202"/>
      <c r="GG74" s="202"/>
      <c r="GH74" s="202"/>
    </row>
    <row r="75" spans="1:190" x14ac:dyDescent="0.25">
      <c r="A75" s="34">
        <v>38838</v>
      </c>
      <c r="B75" s="35">
        <v>-1.5091299600000001</v>
      </c>
      <c r="C75" s="35">
        <v>0</v>
      </c>
      <c r="D75" s="35">
        <v>-1.5091299600000001</v>
      </c>
      <c r="E75" s="35">
        <v>0</v>
      </c>
      <c r="F75" s="35">
        <v>0</v>
      </c>
      <c r="G75" s="35">
        <v>0</v>
      </c>
      <c r="H75" s="39">
        <v>0</v>
      </c>
      <c r="I75" s="37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9">
        <v>0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  <c r="FE75" s="202"/>
      <c r="FF75" s="202"/>
      <c r="FG75" s="202"/>
      <c r="FH75" s="202"/>
      <c r="FI75" s="202"/>
      <c r="FJ75" s="202"/>
      <c r="FK75" s="202"/>
      <c r="FL75" s="202"/>
      <c r="FM75" s="202"/>
      <c r="FN75" s="202"/>
      <c r="FO75" s="202"/>
      <c r="FP75" s="202"/>
      <c r="FQ75" s="202"/>
      <c r="FR75" s="202"/>
      <c r="FS75" s="202"/>
      <c r="FT75" s="202"/>
      <c r="FU75" s="202"/>
      <c r="FV75" s="202"/>
      <c r="FW75" s="202"/>
      <c r="FX75" s="202"/>
      <c r="FY75" s="202"/>
      <c r="FZ75" s="202"/>
      <c r="GA75" s="202"/>
      <c r="GB75" s="202"/>
      <c r="GC75" s="202"/>
      <c r="GD75" s="202"/>
      <c r="GE75" s="202"/>
      <c r="GF75" s="202"/>
      <c r="GG75" s="202"/>
      <c r="GH75" s="202"/>
    </row>
    <row r="76" spans="1:190" x14ac:dyDescent="0.25">
      <c r="A76" s="34">
        <v>38869</v>
      </c>
      <c r="B76" s="35">
        <v>-1.39977247</v>
      </c>
      <c r="C76" s="35">
        <v>0</v>
      </c>
      <c r="D76" s="35">
        <v>-1.39977247</v>
      </c>
      <c r="E76" s="35">
        <v>0</v>
      </c>
      <c r="F76" s="35">
        <v>0</v>
      </c>
      <c r="G76" s="35">
        <v>0</v>
      </c>
      <c r="H76" s="39">
        <v>0</v>
      </c>
      <c r="I76" s="37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9">
        <v>0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  <c r="FE76" s="202"/>
      <c r="FF76" s="202"/>
      <c r="FG76" s="202"/>
      <c r="FH76" s="202"/>
      <c r="FI76" s="202"/>
      <c r="FJ76" s="202"/>
      <c r="FK76" s="202"/>
      <c r="FL76" s="202"/>
      <c r="FM76" s="202"/>
      <c r="FN76" s="202"/>
      <c r="FO76" s="202"/>
      <c r="FP76" s="202"/>
      <c r="FQ76" s="202"/>
      <c r="FR76" s="202"/>
      <c r="FS76" s="202"/>
      <c r="FT76" s="202"/>
      <c r="FU76" s="202"/>
      <c r="FV76" s="202"/>
      <c r="FW76" s="202"/>
      <c r="FX76" s="202"/>
      <c r="FY76" s="202"/>
      <c r="FZ76" s="202"/>
      <c r="GA76" s="202"/>
      <c r="GB76" s="202"/>
      <c r="GC76" s="202"/>
      <c r="GD76" s="202"/>
      <c r="GE76" s="202"/>
      <c r="GF76" s="202"/>
      <c r="GG76" s="202"/>
      <c r="GH76" s="202"/>
    </row>
    <row r="77" spans="1:190" x14ac:dyDescent="0.25">
      <c r="A77" s="34">
        <v>38899</v>
      </c>
      <c r="B77" s="35">
        <v>-1.3985053700000001</v>
      </c>
      <c r="C77" s="35">
        <v>0</v>
      </c>
      <c r="D77" s="35">
        <v>-1.3985053700000001</v>
      </c>
      <c r="E77" s="35">
        <v>0</v>
      </c>
      <c r="F77" s="35">
        <v>0</v>
      </c>
      <c r="G77" s="35">
        <v>0</v>
      </c>
      <c r="H77" s="39">
        <v>0</v>
      </c>
      <c r="I77" s="37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9">
        <v>0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  <c r="FE77" s="202"/>
      <c r="FF77" s="202"/>
      <c r="FG77" s="202"/>
      <c r="FH77" s="202"/>
      <c r="FI77" s="202"/>
      <c r="FJ77" s="202"/>
      <c r="FK77" s="202"/>
      <c r="FL77" s="202"/>
      <c r="FM77" s="202"/>
      <c r="FN77" s="202"/>
      <c r="FO77" s="202"/>
      <c r="FP77" s="202"/>
      <c r="FQ77" s="202"/>
      <c r="FR77" s="202"/>
      <c r="FS77" s="202"/>
      <c r="FT77" s="202"/>
      <c r="FU77" s="202"/>
      <c r="FV77" s="202"/>
      <c r="FW77" s="202"/>
      <c r="FX77" s="202"/>
      <c r="FY77" s="202"/>
      <c r="FZ77" s="202"/>
      <c r="GA77" s="202"/>
      <c r="GB77" s="202"/>
      <c r="GC77" s="202"/>
      <c r="GD77" s="202"/>
      <c r="GE77" s="202"/>
      <c r="GF77" s="202"/>
      <c r="GG77" s="202"/>
      <c r="GH77" s="202"/>
    </row>
    <row r="78" spans="1:190" x14ac:dyDescent="0.25">
      <c r="A78" s="34">
        <v>38930</v>
      </c>
      <c r="B78" s="35">
        <v>-1.3969105100000001</v>
      </c>
      <c r="C78" s="35">
        <v>0</v>
      </c>
      <c r="D78" s="35">
        <v>-1.3969105100000001</v>
      </c>
      <c r="E78" s="35">
        <v>0</v>
      </c>
      <c r="F78" s="35">
        <v>0</v>
      </c>
      <c r="G78" s="35">
        <v>0</v>
      </c>
      <c r="H78" s="39">
        <v>0</v>
      </c>
      <c r="I78" s="37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9">
        <v>0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  <c r="FE78" s="202"/>
      <c r="FF78" s="202"/>
      <c r="FG78" s="202"/>
      <c r="FH78" s="202"/>
      <c r="FI78" s="202"/>
      <c r="FJ78" s="202"/>
      <c r="FK78" s="202"/>
      <c r="FL78" s="202"/>
      <c r="FM78" s="202"/>
      <c r="FN78" s="202"/>
      <c r="FO78" s="202"/>
      <c r="FP78" s="202"/>
      <c r="FQ78" s="202"/>
      <c r="FR78" s="202"/>
      <c r="FS78" s="202"/>
      <c r="FT78" s="202"/>
      <c r="FU78" s="202"/>
      <c r="FV78" s="202"/>
      <c r="FW78" s="202"/>
      <c r="FX78" s="202"/>
      <c r="FY78" s="202"/>
      <c r="FZ78" s="202"/>
      <c r="GA78" s="202"/>
      <c r="GB78" s="202"/>
      <c r="GC78" s="202"/>
      <c r="GD78" s="202"/>
      <c r="GE78" s="202"/>
      <c r="GF78" s="202"/>
      <c r="GG78" s="202"/>
      <c r="GH78" s="202"/>
    </row>
    <row r="79" spans="1:190" x14ac:dyDescent="0.25">
      <c r="A79" s="34">
        <v>38961</v>
      </c>
      <c r="B79" s="35">
        <v>-1.3953381199999999</v>
      </c>
      <c r="C79" s="35">
        <v>0</v>
      </c>
      <c r="D79" s="35">
        <v>-1.3953381199999999</v>
      </c>
      <c r="E79" s="35">
        <v>0</v>
      </c>
      <c r="F79" s="35">
        <v>0</v>
      </c>
      <c r="G79" s="35">
        <v>0</v>
      </c>
      <c r="H79" s="39">
        <v>0</v>
      </c>
      <c r="I79" s="37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9">
        <v>0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  <c r="FE79" s="202"/>
      <c r="FF79" s="202"/>
      <c r="FG79" s="202"/>
      <c r="FH79" s="202"/>
      <c r="FI79" s="202"/>
      <c r="FJ79" s="202"/>
      <c r="FK79" s="202"/>
      <c r="FL79" s="202"/>
      <c r="FM79" s="202"/>
      <c r="FN79" s="202"/>
      <c r="FO79" s="202"/>
      <c r="FP79" s="202"/>
      <c r="FQ79" s="202"/>
      <c r="FR79" s="202"/>
      <c r="FS79" s="202"/>
      <c r="FT79" s="202"/>
      <c r="FU79" s="202"/>
      <c r="FV79" s="202"/>
      <c r="FW79" s="202"/>
      <c r="FX79" s="202"/>
      <c r="FY79" s="202"/>
      <c r="FZ79" s="202"/>
      <c r="GA79" s="202"/>
      <c r="GB79" s="202"/>
      <c r="GC79" s="202"/>
      <c r="GD79" s="202"/>
      <c r="GE79" s="202"/>
      <c r="GF79" s="202"/>
      <c r="GG79" s="202"/>
      <c r="GH79" s="202"/>
    </row>
    <row r="80" spans="1:190" x14ac:dyDescent="0.25">
      <c r="A80" s="34">
        <v>38991</v>
      </c>
      <c r="B80" s="35">
        <v>-1.39413623</v>
      </c>
      <c r="C80" s="35">
        <v>0</v>
      </c>
      <c r="D80" s="35">
        <v>-1.39413623</v>
      </c>
      <c r="E80" s="35">
        <v>0</v>
      </c>
      <c r="F80" s="35">
        <v>0</v>
      </c>
      <c r="G80" s="35">
        <v>0</v>
      </c>
      <c r="H80" s="39">
        <v>0</v>
      </c>
      <c r="I80" s="37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9">
        <v>0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  <c r="FE80" s="202"/>
      <c r="FF80" s="202"/>
      <c r="FG80" s="202"/>
      <c r="FH80" s="202"/>
      <c r="FI80" s="202"/>
      <c r="FJ80" s="202"/>
      <c r="FK80" s="202"/>
      <c r="FL80" s="202"/>
      <c r="FM80" s="202"/>
      <c r="FN80" s="202"/>
      <c r="FO80" s="202"/>
      <c r="FP80" s="202"/>
      <c r="FQ80" s="202"/>
      <c r="FR80" s="202"/>
      <c r="FS80" s="202"/>
      <c r="FT80" s="202"/>
      <c r="FU80" s="202"/>
      <c r="FV80" s="202"/>
      <c r="FW80" s="202"/>
      <c r="FX80" s="202"/>
      <c r="FY80" s="202"/>
      <c r="FZ80" s="202"/>
      <c r="GA80" s="202"/>
      <c r="GB80" s="202"/>
      <c r="GC80" s="202"/>
      <c r="GD80" s="202"/>
      <c r="GE80" s="202"/>
      <c r="GF80" s="202"/>
      <c r="GG80" s="202"/>
      <c r="GH80" s="202"/>
    </row>
    <row r="81" spans="1:190" x14ac:dyDescent="0.25">
      <c r="A81" s="34">
        <v>39022</v>
      </c>
      <c r="B81" s="35">
        <v>-1.17839754</v>
      </c>
      <c r="C81" s="35">
        <v>0</v>
      </c>
      <c r="D81" s="35">
        <v>-1.17839754</v>
      </c>
      <c r="E81" s="35">
        <v>0</v>
      </c>
      <c r="F81" s="35">
        <v>0</v>
      </c>
      <c r="G81" s="35">
        <v>0</v>
      </c>
      <c r="H81" s="39">
        <v>0</v>
      </c>
      <c r="I81" s="37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9">
        <v>0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  <c r="FE81" s="202"/>
      <c r="FF81" s="202"/>
      <c r="FG81" s="202"/>
      <c r="FH81" s="202"/>
      <c r="FI81" s="202"/>
      <c r="FJ81" s="202"/>
      <c r="FK81" s="202"/>
      <c r="FL81" s="202"/>
      <c r="FM81" s="202"/>
      <c r="FN81" s="202"/>
      <c r="FO81" s="202"/>
      <c r="FP81" s="202"/>
      <c r="FQ81" s="202"/>
      <c r="FR81" s="202"/>
      <c r="FS81" s="202"/>
      <c r="FT81" s="202"/>
      <c r="FU81" s="202"/>
      <c r="FV81" s="202"/>
      <c r="FW81" s="202"/>
      <c r="FX81" s="202"/>
      <c r="FY81" s="202"/>
      <c r="FZ81" s="202"/>
      <c r="GA81" s="202"/>
      <c r="GB81" s="202"/>
      <c r="GC81" s="202"/>
      <c r="GD81" s="202"/>
      <c r="GE81" s="202"/>
      <c r="GF81" s="202"/>
      <c r="GG81" s="202"/>
      <c r="GH81" s="202"/>
    </row>
    <row r="82" spans="1:190" x14ac:dyDescent="0.25">
      <c r="A82" s="34">
        <v>39022</v>
      </c>
      <c r="B82" s="35">
        <v>-1.1649300199999999</v>
      </c>
      <c r="C82" s="35">
        <v>0</v>
      </c>
      <c r="D82" s="35">
        <v>-1.1649300199999999</v>
      </c>
      <c r="E82" s="35">
        <v>0</v>
      </c>
      <c r="F82" s="35">
        <v>0</v>
      </c>
      <c r="G82" s="35">
        <v>0</v>
      </c>
      <c r="H82" s="39">
        <v>0</v>
      </c>
      <c r="I82" s="37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9">
        <v>0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  <c r="FE82" s="202"/>
      <c r="FF82" s="202"/>
      <c r="FG82" s="202"/>
      <c r="FH82" s="202"/>
      <c r="FI82" s="202"/>
      <c r="FJ82" s="202"/>
      <c r="FK82" s="202"/>
      <c r="FL82" s="202"/>
      <c r="FM82" s="202"/>
      <c r="FN82" s="202"/>
      <c r="FO82" s="202"/>
      <c r="FP82" s="202"/>
      <c r="FQ82" s="202"/>
      <c r="FR82" s="202"/>
      <c r="FS82" s="202"/>
      <c r="FT82" s="202"/>
      <c r="FU82" s="202"/>
      <c r="FV82" s="202"/>
      <c r="FW82" s="202"/>
      <c r="FX82" s="202"/>
      <c r="FY82" s="202"/>
      <c r="FZ82" s="202"/>
      <c r="GA82" s="202"/>
      <c r="GB82" s="202"/>
      <c r="GC82" s="202"/>
      <c r="GD82" s="202"/>
      <c r="GE82" s="202"/>
      <c r="GF82" s="202"/>
      <c r="GG82" s="202"/>
      <c r="GH82" s="202"/>
    </row>
    <row r="83" spans="1:190" x14ac:dyDescent="0.25">
      <c r="A83" s="34"/>
      <c r="B83" s="35"/>
      <c r="C83" s="35"/>
      <c r="D83" s="35"/>
      <c r="E83" s="35"/>
      <c r="F83" s="35"/>
      <c r="G83" s="35"/>
      <c r="H83" s="39"/>
      <c r="I83" s="37"/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  <c r="FE83" s="202"/>
      <c r="FF83" s="202"/>
      <c r="FG83" s="202"/>
      <c r="FH83" s="202"/>
      <c r="FI83" s="202"/>
      <c r="FJ83" s="202"/>
      <c r="FK83" s="202"/>
      <c r="FL83" s="202"/>
      <c r="FM83" s="202"/>
      <c r="FN83" s="202"/>
      <c r="FO83" s="202"/>
      <c r="FP83" s="202"/>
      <c r="FQ83" s="202"/>
      <c r="FR83" s="202"/>
      <c r="FS83" s="202"/>
      <c r="FT83" s="202"/>
      <c r="FU83" s="202"/>
      <c r="FV83" s="202"/>
      <c r="FW83" s="202"/>
      <c r="FX83" s="202"/>
      <c r="FY83" s="202"/>
      <c r="FZ83" s="202"/>
      <c r="GA83" s="202"/>
      <c r="GB83" s="202"/>
      <c r="GC83" s="202"/>
      <c r="GD83" s="202"/>
      <c r="GE83" s="202"/>
      <c r="GF83" s="202"/>
      <c r="GG83" s="202"/>
      <c r="GH83" s="202"/>
    </row>
    <row r="84" spans="1:190" x14ac:dyDescent="0.25">
      <c r="A84" s="34"/>
      <c r="B84" s="35"/>
      <c r="C84" s="35"/>
      <c r="D84" s="35"/>
      <c r="E84" s="35"/>
      <c r="F84" s="35"/>
      <c r="G84" s="35"/>
      <c r="H84" s="39"/>
      <c r="I84" s="37"/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  <c r="FE84" s="202"/>
      <c r="FF84" s="202"/>
      <c r="FG84" s="202"/>
      <c r="FH84" s="202"/>
      <c r="FI84" s="202"/>
      <c r="FJ84" s="202"/>
      <c r="FK84" s="202"/>
      <c r="FL84" s="202"/>
      <c r="FM84" s="202"/>
      <c r="FN84" s="202"/>
      <c r="FO84" s="202"/>
      <c r="FP84" s="202"/>
      <c r="FQ84" s="202"/>
      <c r="FR84" s="202"/>
      <c r="FS84" s="202"/>
      <c r="FT84" s="202"/>
      <c r="FU84" s="202"/>
      <c r="FV84" s="202"/>
      <c r="FW84" s="202"/>
      <c r="FX84" s="202"/>
      <c r="FY84" s="202"/>
      <c r="FZ84" s="202"/>
      <c r="GA84" s="202"/>
      <c r="GB84" s="202"/>
      <c r="GC84" s="202"/>
      <c r="GD84" s="202"/>
      <c r="GE84" s="202"/>
      <c r="GF84" s="202"/>
      <c r="GG84" s="202"/>
      <c r="GH84" s="202"/>
    </row>
    <row r="85" spans="1:190" x14ac:dyDescent="0.25">
      <c r="A85" s="34"/>
      <c r="B85" s="35"/>
      <c r="C85" s="35"/>
      <c r="D85" s="35"/>
      <c r="E85" s="35"/>
      <c r="F85" s="35"/>
      <c r="G85" s="35"/>
      <c r="H85" s="39"/>
      <c r="I85" s="37"/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  <c r="FE85" s="202"/>
      <c r="FF85" s="202"/>
      <c r="FG85" s="202"/>
      <c r="FH85" s="202"/>
      <c r="FI85" s="202"/>
      <c r="FJ85" s="202"/>
      <c r="FK85" s="202"/>
      <c r="FL85" s="202"/>
      <c r="FM85" s="202"/>
      <c r="FN85" s="202"/>
      <c r="FO85" s="202"/>
      <c r="FP85" s="202"/>
      <c r="FQ85" s="202"/>
      <c r="FR85" s="202"/>
      <c r="FS85" s="202"/>
      <c r="FT85" s="202"/>
      <c r="FU85" s="202"/>
      <c r="FV85" s="202"/>
      <c r="FW85" s="202"/>
      <c r="FX85" s="202"/>
      <c r="FY85" s="202"/>
      <c r="FZ85" s="202"/>
      <c r="GA85" s="202"/>
      <c r="GB85" s="202"/>
      <c r="GC85" s="202"/>
      <c r="GD85" s="202"/>
      <c r="GE85" s="202"/>
      <c r="GF85" s="202"/>
      <c r="GG85" s="202"/>
      <c r="GH85" s="202"/>
    </row>
    <row r="86" spans="1:190" x14ac:dyDescent="0.25">
      <c r="A86" s="34"/>
      <c r="B86" s="35"/>
      <c r="C86" s="35"/>
      <c r="D86" s="35"/>
      <c r="E86" s="35"/>
      <c r="F86" s="35"/>
      <c r="G86" s="35"/>
      <c r="H86" s="39"/>
      <c r="I86" s="37"/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  <c r="FE86" s="202"/>
      <c r="FF86" s="202"/>
      <c r="FG86" s="202"/>
      <c r="FH86" s="202"/>
      <c r="FI86" s="202"/>
      <c r="FJ86" s="202"/>
      <c r="FK86" s="202"/>
      <c r="FL86" s="202"/>
      <c r="FM86" s="202"/>
      <c r="FN86" s="202"/>
      <c r="FO86" s="202"/>
      <c r="FP86" s="202"/>
      <c r="FQ86" s="202"/>
      <c r="FR86" s="202"/>
      <c r="FS86" s="202"/>
      <c r="FT86" s="202"/>
      <c r="FU86" s="202"/>
      <c r="FV86" s="202"/>
      <c r="FW86" s="202"/>
      <c r="FX86" s="202"/>
      <c r="FY86" s="202"/>
      <c r="FZ86" s="202"/>
      <c r="GA86" s="202"/>
      <c r="GB86" s="202"/>
      <c r="GC86" s="202"/>
      <c r="GD86" s="202"/>
      <c r="GE86" s="202"/>
      <c r="GF86" s="202"/>
      <c r="GG86" s="202"/>
      <c r="GH86" s="202"/>
    </row>
    <row r="87" spans="1:190" x14ac:dyDescent="0.25">
      <c r="A87" s="34"/>
      <c r="B87" s="35"/>
      <c r="C87" s="35"/>
      <c r="D87" s="35"/>
      <c r="E87" s="35"/>
      <c r="F87" s="35"/>
      <c r="G87" s="35"/>
      <c r="H87" s="39"/>
      <c r="I87" s="37"/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  <c r="FE87" s="202"/>
      <c r="FF87" s="202"/>
      <c r="FG87" s="202"/>
      <c r="FH87" s="202"/>
      <c r="FI87" s="202"/>
      <c r="FJ87" s="202"/>
      <c r="FK87" s="202"/>
      <c r="FL87" s="202"/>
      <c r="FM87" s="202"/>
      <c r="FN87" s="202"/>
      <c r="FO87" s="202"/>
      <c r="FP87" s="202"/>
      <c r="FQ87" s="202"/>
      <c r="FR87" s="202"/>
      <c r="FS87" s="202"/>
      <c r="FT87" s="202"/>
      <c r="FU87" s="202"/>
      <c r="FV87" s="202"/>
      <c r="FW87" s="202"/>
      <c r="FX87" s="202"/>
      <c r="FY87" s="202"/>
      <c r="FZ87" s="202"/>
      <c r="GA87" s="202"/>
      <c r="GB87" s="202"/>
      <c r="GC87" s="202"/>
      <c r="GD87" s="202"/>
      <c r="GE87" s="202"/>
      <c r="GF87" s="202"/>
      <c r="GG87" s="202"/>
      <c r="GH87" s="202"/>
    </row>
    <row r="88" spans="1:190" x14ac:dyDescent="0.25">
      <c r="A88" s="34"/>
      <c r="B88" s="35"/>
      <c r="C88" s="35"/>
      <c r="D88" s="35"/>
      <c r="E88" s="35"/>
      <c r="F88" s="35"/>
      <c r="G88" s="35"/>
      <c r="H88" s="39"/>
      <c r="I88" s="37"/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  <c r="FE88" s="202"/>
      <c r="FF88" s="202"/>
      <c r="FG88" s="202"/>
      <c r="FH88" s="202"/>
      <c r="FI88" s="202"/>
      <c r="FJ88" s="202"/>
      <c r="FK88" s="202"/>
      <c r="FL88" s="202"/>
      <c r="FM88" s="202"/>
      <c r="FN88" s="202"/>
      <c r="FO88" s="202"/>
      <c r="FP88" s="202"/>
      <c r="FQ88" s="202"/>
      <c r="FR88" s="202"/>
      <c r="FS88" s="202"/>
      <c r="FT88" s="202"/>
      <c r="FU88" s="202"/>
      <c r="FV88" s="202"/>
      <c r="FW88" s="202"/>
      <c r="FX88" s="202"/>
      <c r="FY88" s="202"/>
      <c r="FZ88" s="202"/>
      <c r="GA88" s="202"/>
      <c r="GB88" s="202"/>
      <c r="GC88" s="202"/>
      <c r="GD88" s="202"/>
      <c r="GE88" s="202"/>
      <c r="GF88" s="202"/>
      <c r="GG88" s="202"/>
      <c r="GH88" s="202"/>
    </row>
    <row r="89" spans="1:190" x14ac:dyDescent="0.25">
      <c r="A89" s="34"/>
      <c r="B89" s="35"/>
      <c r="C89" s="35"/>
      <c r="D89" s="35"/>
      <c r="E89" s="35"/>
      <c r="F89" s="35"/>
      <c r="G89" s="35"/>
      <c r="H89" s="39"/>
      <c r="I89" s="37"/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  <c r="FE89" s="202"/>
      <c r="FF89" s="202"/>
      <c r="FG89" s="202"/>
      <c r="FH89" s="202"/>
      <c r="FI89" s="202"/>
      <c r="FJ89" s="202"/>
      <c r="FK89" s="202"/>
      <c r="FL89" s="202"/>
      <c r="FM89" s="202"/>
      <c r="FN89" s="202"/>
      <c r="FO89" s="202"/>
      <c r="FP89" s="202"/>
      <c r="FQ89" s="202"/>
      <c r="FR89" s="202"/>
      <c r="FS89" s="202"/>
      <c r="FT89" s="202"/>
      <c r="FU89" s="202"/>
      <c r="FV89" s="202"/>
      <c r="FW89" s="202"/>
      <c r="FX89" s="202"/>
      <c r="FY89" s="202"/>
      <c r="FZ89" s="202"/>
      <c r="GA89" s="202"/>
      <c r="GB89" s="202"/>
      <c r="GC89" s="202"/>
      <c r="GD89" s="202"/>
      <c r="GE89" s="202"/>
      <c r="GF89" s="202"/>
      <c r="GG89" s="202"/>
      <c r="GH89" s="202"/>
    </row>
    <row r="90" spans="1:190" x14ac:dyDescent="0.25">
      <c r="A90" s="34"/>
      <c r="B90" s="35"/>
      <c r="C90" s="35"/>
      <c r="D90" s="35"/>
      <c r="E90" s="35"/>
      <c r="F90" s="35"/>
      <c r="G90" s="35"/>
      <c r="H90" s="39"/>
      <c r="I90" s="37"/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  <c r="FE90" s="202"/>
      <c r="FF90" s="202"/>
      <c r="FG90" s="202"/>
      <c r="FH90" s="202"/>
      <c r="FI90" s="202"/>
      <c r="FJ90" s="202"/>
      <c r="FK90" s="202"/>
      <c r="FL90" s="202"/>
      <c r="FM90" s="202"/>
      <c r="FN90" s="202"/>
      <c r="FO90" s="202"/>
      <c r="FP90" s="202"/>
      <c r="FQ90" s="202"/>
      <c r="FR90" s="202"/>
      <c r="FS90" s="202"/>
      <c r="FT90" s="202"/>
      <c r="FU90" s="202"/>
      <c r="FV90" s="202"/>
      <c r="FW90" s="202"/>
      <c r="FX90" s="202"/>
      <c r="FY90" s="202"/>
      <c r="FZ90" s="202"/>
      <c r="GA90" s="202"/>
      <c r="GB90" s="202"/>
      <c r="GC90" s="202"/>
      <c r="GD90" s="202"/>
      <c r="GE90" s="202"/>
      <c r="GF90" s="202"/>
      <c r="GG90" s="202"/>
      <c r="GH90" s="202"/>
    </row>
    <row r="91" spans="1:190" x14ac:dyDescent="0.25">
      <c r="A91" s="34"/>
      <c r="B91" s="35"/>
      <c r="C91" s="35"/>
      <c r="D91" s="35"/>
      <c r="E91" s="35"/>
      <c r="F91" s="35"/>
      <c r="G91" s="35"/>
      <c r="H91" s="39"/>
      <c r="I91" s="37"/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  <c r="FE91" s="202"/>
      <c r="FF91" s="202"/>
      <c r="FG91" s="202"/>
      <c r="FH91" s="202"/>
      <c r="FI91" s="202"/>
      <c r="FJ91" s="202"/>
      <c r="FK91" s="202"/>
      <c r="FL91" s="202"/>
      <c r="FM91" s="202"/>
      <c r="FN91" s="202"/>
      <c r="FO91" s="202"/>
      <c r="FP91" s="202"/>
      <c r="FQ91" s="202"/>
      <c r="FR91" s="202"/>
      <c r="FS91" s="202"/>
      <c r="FT91" s="202"/>
      <c r="FU91" s="202"/>
      <c r="FV91" s="202"/>
      <c r="FW91" s="202"/>
      <c r="FX91" s="202"/>
      <c r="FY91" s="202"/>
      <c r="FZ91" s="202"/>
      <c r="GA91" s="202"/>
      <c r="GB91" s="202"/>
      <c r="GC91" s="202"/>
      <c r="GD91" s="202"/>
      <c r="GE91" s="202"/>
      <c r="GF91" s="202"/>
      <c r="GG91" s="202"/>
      <c r="GH91" s="202"/>
    </row>
    <row r="92" spans="1:190" x14ac:dyDescent="0.25">
      <c r="A92" s="34"/>
      <c r="B92" s="35"/>
      <c r="C92" s="35"/>
      <c r="D92" s="35"/>
      <c r="E92" s="35"/>
      <c r="F92" s="35"/>
      <c r="G92" s="35"/>
      <c r="H92" s="39"/>
      <c r="I92" s="37"/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  <c r="FE92" s="202"/>
      <c r="FF92" s="202"/>
      <c r="FG92" s="202"/>
      <c r="FH92" s="202"/>
      <c r="FI92" s="202"/>
      <c r="FJ92" s="202"/>
      <c r="FK92" s="202"/>
      <c r="FL92" s="202"/>
      <c r="FM92" s="202"/>
      <c r="FN92" s="202"/>
      <c r="FO92" s="202"/>
      <c r="FP92" s="202"/>
      <c r="FQ92" s="202"/>
      <c r="FR92" s="202"/>
      <c r="FS92" s="202"/>
      <c r="FT92" s="202"/>
      <c r="FU92" s="202"/>
      <c r="FV92" s="202"/>
      <c r="FW92" s="202"/>
      <c r="FX92" s="202"/>
      <c r="FY92" s="202"/>
      <c r="FZ92" s="202"/>
      <c r="GA92" s="202"/>
      <c r="GB92" s="202"/>
      <c r="GC92" s="202"/>
      <c r="GD92" s="202"/>
      <c r="GE92" s="202"/>
      <c r="GF92" s="202"/>
      <c r="GG92" s="202"/>
      <c r="GH92" s="202"/>
    </row>
    <row r="93" spans="1:190" x14ac:dyDescent="0.25">
      <c r="A93" s="34"/>
      <c r="B93" s="35"/>
      <c r="C93" s="35"/>
      <c r="D93" s="35"/>
      <c r="E93" s="35"/>
      <c r="F93" s="35"/>
      <c r="G93" s="35"/>
      <c r="H93" s="39"/>
      <c r="I93" s="37"/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  <c r="FE93" s="202"/>
      <c r="FF93" s="202"/>
      <c r="FG93" s="202"/>
      <c r="FH93" s="202"/>
      <c r="FI93" s="202"/>
      <c r="FJ93" s="202"/>
      <c r="FK93" s="202"/>
      <c r="FL93" s="202"/>
      <c r="FM93" s="202"/>
      <c r="FN93" s="202"/>
      <c r="FO93" s="202"/>
      <c r="FP93" s="202"/>
      <c r="FQ93" s="202"/>
      <c r="FR93" s="202"/>
      <c r="FS93" s="202"/>
      <c r="FT93" s="202"/>
      <c r="FU93" s="202"/>
      <c r="FV93" s="202"/>
      <c r="FW93" s="202"/>
      <c r="FX93" s="202"/>
      <c r="FY93" s="202"/>
      <c r="FZ93" s="202"/>
      <c r="GA93" s="202"/>
      <c r="GB93" s="202"/>
      <c r="GC93" s="202"/>
      <c r="GD93" s="202"/>
      <c r="GE93" s="202"/>
      <c r="GF93" s="202"/>
      <c r="GG93" s="202"/>
      <c r="GH93" s="202"/>
    </row>
    <row r="94" spans="1:190" x14ac:dyDescent="0.25">
      <c r="A94" s="34"/>
      <c r="B94" s="35"/>
      <c r="C94" s="35"/>
      <c r="D94" s="35"/>
      <c r="E94" s="35"/>
      <c r="F94" s="35"/>
      <c r="G94" s="35"/>
      <c r="H94" s="39"/>
      <c r="I94" s="37"/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  <c r="FE94" s="202"/>
      <c r="FF94" s="202"/>
      <c r="FG94" s="202"/>
      <c r="FH94" s="202"/>
      <c r="FI94" s="202"/>
      <c r="FJ94" s="202"/>
      <c r="FK94" s="202"/>
      <c r="FL94" s="202"/>
      <c r="FM94" s="202"/>
      <c r="FN94" s="202"/>
      <c r="FO94" s="202"/>
      <c r="FP94" s="202"/>
      <c r="FQ94" s="202"/>
      <c r="FR94" s="202"/>
      <c r="FS94" s="202"/>
      <c r="FT94" s="202"/>
      <c r="FU94" s="202"/>
      <c r="FV94" s="202"/>
      <c r="FW94" s="202"/>
      <c r="FX94" s="202"/>
      <c r="FY94" s="202"/>
      <c r="FZ94" s="202"/>
      <c r="GA94" s="202"/>
      <c r="GB94" s="202"/>
      <c r="GC94" s="202"/>
      <c r="GD94" s="202"/>
      <c r="GE94" s="202"/>
      <c r="GF94" s="202"/>
      <c r="GG94" s="202"/>
      <c r="GH94" s="202"/>
    </row>
    <row r="95" spans="1:190" x14ac:dyDescent="0.25">
      <c r="A95" s="34"/>
      <c r="B95" s="35"/>
      <c r="C95" s="35"/>
      <c r="D95" s="35"/>
      <c r="E95" s="35"/>
      <c r="F95" s="35"/>
      <c r="G95" s="35"/>
      <c r="H95" s="39"/>
      <c r="I95" s="37"/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  <c r="FE95" s="202"/>
      <c r="FF95" s="202"/>
      <c r="FG95" s="202"/>
      <c r="FH95" s="202"/>
      <c r="FI95" s="202"/>
      <c r="FJ95" s="202"/>
      <c r="FK95" s="202"/>
      <c r="FL95" s="202"/>
      <c r="FM95" s="202"/>
      <c r="FN95" s="202"/>
      <c r="FO95" s="202"/>
      <c r="FP95" s="202"/>
      <c r="FQ95" s="202"/>
      <c r="FR95" s="202"/>
      <c r="FS95" s="202"/>
      <c r="FT95" s="202"/>
      <c r="FU95" s="202"/>
      <c r="FV95" s="202"/>
      <c r="FW95" s="202"/>
      <c r="FX95" s="202"/>
      <c r="FY95" s="202"/>
      <c r="FZ95" s="202"/>
      <c r="GA95" s="202"/>
      <c r="GB95" s="202"/>
      <c r="GC95" s="202"/>
      <c r="GD95" s="202"/>
      <c r="GE95" s="202"/>
      <c r="GF95" s="202"/>
      <c r="GG95" s="202"/>
      <c r="GH95" s="202"/>
    </row>
    <row r="96" spans="1:190" x14ac:dyDescent="0.25">
      <c r="A96" s="34"/>
      <c r="B96" s="35"/>
      <c r="C96" s="35"/>
      <c r="D96" s="35"/>
      <c r="E96" s="35"/>
      <c r="F96" s="35"/>
      <c r="G96" s="35"/>
      <c r="H96" s="39"/>
      <c r="I96" s="37"/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  <c r="FE96" s="202"/>
      <c r="FF96" s="202"/>
      <c r="FG96" s="202"/>
      <c r="FH96" s="202"/>
      <c r="FI96" s="202"/>
      <c r="FJ96" s="202"/>
      <c r="FK96" s="202"/>
      <c r="FL96" s="202"/>
      <c r="FM96" s="202"/>
      <c r="FN96" s="202"/>
      <c r="FO96" s="202"/>
      <c r="FP96" s="202"/>
      <c r="FQ96" s="202"/>
      <c r="FR96" s="202"/>
      <c r="FS96" s="202"/>
      <c r="FT96" s="202"/>
      <c r="FU96" s="202"/>
      <c r="FV96" s="202"/>
      <c r="FW96" s="202"/>
      <c r="FX96" s="202"/>
      <c r="FY96" s="202"/>
      <c r="FZ96" s="202"/>
      <c r="GA96" s="202"/>
      <c r="GB96" s="202"/>
      <c r="GC96" s="202"/>
      <c r="GD96" s="202"/>
      <c r="GE96" s="202"/>
      <c r="GF96" s="202"/>
      <c r="GG96" s="202"/>
      <c r="GH96" s="202"/>
    </row>
    <row r="97" spans="1:190" x14ac:dyDescent="0.25">
      <c r="A97" s="34"/>
      <c r="B97" s="35"/>
      <c r="C97" s="35"/>
      <c r="D97" s="35"/>
      <c r="E97" s="35"/>
      <c r="F97" s="35"/>
      <c r="G97" s="35"/>
      <c r="H97" s="39"/>
      <c r="I97" s="37"/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  <c r="FE97" s="202"/>
      <c r="FF97" s="202"/>
      <c r="FG97" s="202"/>
      <c r="FH97" s="202"/>
      <c r="FI97" s="202"/>
      <c r="FJ97" s="202"/>
      <c r="FK97" s="202"/>
      <c r="FL97" s="202"/>
      <c r="FM97" s="202"/>
      <c r="FN97" s="202"/>
      <c r="FO97" s="202"/>
      <c r="FP97" s="202"/>
      <c r="FQ97" s="202"/>
      <c r="FR97" s="202"/>
      <c r="FS97" s="202"/>
      <c r="FT97" s="202"/>
      <c r="FU97" s="202"/>
      <c r="FV97" s="202"/>
      <c r="FW97" s="202"/>
      <c r="FX97" s="202"/>
      <c r="FY97" s="202"/>
      <c r="FZ97" s="202"/>
      <c r="GA97" s="202"/>
      <c r="GB97" s="202"/>
      <c r="GC97" s="202"/>
      <c r="GD97" s="202"/>
      <c r="GE97" s="202"/>
      <c r="GF97" s="202"/>
      <c r="GG97" s="202"/>
      <c r="GH97" s="202"/>
    </row>
    <row r="98" spans="1:190" x14ac:dyDescent="0.25">
      <c r="A98" s="34"/>
      <c r="B98" s="35"/>
      <c r="C98" s="35"/>
      <c r="D98" s="35"/>
      <c r="E98" s="35"/>
      <c r="F98" s="35"/>
      <c r="G98" s="35"/>
      <c r="H98" s="39"/>
      <c r="I98" s="37"/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  <c r="FE98" s="202"/>
      <c r="FF98" s="202"/>
      <c r="FG98" s="202"/>
      <c r="FH98" s="202"/>
      <c r="FI98" s="202"/>
      <c r="FJ98" s="202"/>
      <c r="FK98" s="202"/>
      <c r="FL98" s="202"/>
      <c r="FM98" s="202"/>
      <c r="FN98" s="202"/>
      <c r="FO98" s="202"/>
      <c r="FP98" s="202"/>
      <c r="FQ98" s="202"/>
      <c r="FR98" s="202"/>
      <c r="FS98" s="202"/>
      <c r="FT98" s="202"/>
      <c r="FU98" s="202"/>
      <c r="FV98" s="202"/>
      <c r="FW98" s="202"/>
      <c r="FX98" s="202"/>
      <c r="FY98" s="202"/>
      <c r="FZ98" s="202"/>
      <c r="GA98" s="202"/>
      <c r="GB98" s="202"/>
      <c r="GC98" s="202"/>
      <c r="GD98" s="202"/>
      <c r="GE98" s="202"/>
      <c r="GF98" s="202"/>
      <c r="GG98" s="202"/>
      <c r="GH98" s="202"/>
    </row>
    <row r="99" spans="1:190" x14ac:dyDescent="0.25">
      <c r="A99" s="34"/>
      <c r="B99" s="35"/>
      <c r="C99" s="35"/>
      <c r="D99" s="35"/>
      <c r="E99" s="35"/>
      <c r="F99" s="35"/>
      <c r="G99" s="35"/>
      <c r="H99" s="39"/>
      <c r="I99" s="37"/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  <c r="FE99" s="202"/>
      <c r="FF99" s="202"/>
      <c r="FG99" s="202"/>
      <c r="FH99" s="202"/>
      <c r="FI99" s="202"/>
      <c r="FJ99" s="202"/>
      <c r="FK99" s="202"/>
      <c r="FL99" s="202"/>
      <c r="FM99" s="202"/>
      <c r="FN99" s="202"/>
      <c r="FO99" s="202"/>
      <c r="FP99" s="202"/>
      <c r="FQ99" s="202"/>
      <c r="FR99" s="202"/>
      <c r="FS99" s="202"/>
      <c r="FT99" s="202"/>
      <c r="FU99" s="202"/>
      <c r="FV99" s="202"/>
      <c r="FW99" s="202"/>
      <c r="FX99" s="202"/>
      <c r="FY99" s="202"/>
      <c r="FZ99" s="202"/>
      <c r="GA99" s="202"/>
      <c r="GB99" s="202"/>
      <c r="GC99" s="202"/>
      <c r="GD99" s="202"/>
      <c r="GE99" s="202"/>
      <c r="GF99" s="202"/>
      <c r="GG99" s="202"/>
      <c r="GH99" s="202"/>
    </row>
    <row r="100" spans="1:190" x14ac:dyDescent="0.25">
      <c r="A100" s="34"/>
      <c r="B100" s="35"/>
      <c r="C100" s="35"/>
      <c r="D100" s="35"/>
      <c r="E100" s="35"/>
      <c r="F100" s="35"/>
      <c r="G100" s="35"/>
      <c r="H100" s="39"/>
      <c r="I100" s="37"/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  <c r="FE100" s="202"/>
      <c r="FF100" s="202"/>
      <c r="FG100" s="202"/>
      <c r="FH100" s="202"/>
      <c r="FI100" s="202"/>
      <c r="FJ100" s="202"/>
      <c r="FK100" s="202"/>
      <c r="FL100" s="202"/>
      <c r="FM100" s="202"/>
      <c r="FN100" s="202"/>
      <c r="FO100" s="202"/>
      <c r="FP100" s="202"/>
      <c r="FQ100" s="202"/>
      <c r="FR100" s="202"/>
      <c r="FS100" s="202"/>
      <c r="FT100" s="202"/>
      <c r="FU100" s="202"/>
      <c r="FV100" s="202"/>
      <c r="FW100" s="202"/>
      <c r="FX100" s="202"/>
      <c r="FY100" s="202"/>
      <c r="FZ100" s="202"/>
      <c r="GA100" s="202"/>
      <c r="GB100" s="202"/>
      <c r="GC100" s="202"/>
      <c r="GD100" s="202"/>
      <c r="GE100" s="202"/>
      <c r="GF100" s="202"/>
      <c r="GG100" s="202"/>
      <c r="GH100" s="202"/>
    </row>
    <row r="101" spans="1:190" x14ac:dyDescent="0.25">
      <c r="A101" s="34"/>
      <c r="B101" s="35"/>
      <c r="C101" s="35"/>
      <c r="D101" s="35"/>
      <c r="E101" s="35"/>
      <c r="F101" s="35"/>
      <c r="G101" s="35"/>
      <c r="H101" s="39"/>
      <c r="I101" s="37"/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  <c r="FE101" s="202"/>
      <c r="FF101" s="202"/>
      <c r="FG101" s="202"/>
      <c r="FH101" s="202"/>
      <c r="FI101" s="202"/>
      <c r="FJ101" s="202"/>
      <c r="FK101" s="202"/>
      <c r="FL101" s="202"/>
      <c r="FM101" s="202"/>
      <c r="FN101" s="202"/>
      <c r="FO101" s="202"/>
      <c r="FP101" s="202"/>
      <c r="FQ101" s="202"/>
      <c r="FR101" s="202"/>
      <c r="FS101" s="202"/>
      <c r="FT101" s="202"/>
      <c r="FU101" s="202"/>
      <c r="FV101" s="202"/>
      <c r="FW101" s="202"/>
      <c r="FX101" s="202"/>
      <c r="FY101" s="202"/>
      <c r="FZ101" s="202"/>
      <c r="GA101" s="202"/>
      <c r="GB101" s="202"/>
      <c r="GC101" s="202"/>
      <c r="GD101" s="202"/>
      <c r="GE101" s="202"/>
      <c r="GF101" s="202"/>
      <c r="GG101" s="202"/>
      <c r="GH101" s="202"/>
    </row>
    <row r="102" spans="1:190" x14ac:dyDescent="0.25">
      <c r="A102" s="34"/>
      <c r="B102" s="35"/>
      <c r="C102" s="35"/>
      <c r="D102" s="35"/>
      <c r="E102" s="35"/>
      <c r="F102" s="35"/>
      <c r="G102" s="35"/>
      <c r="H102" s="39"/>
      <c r="I102" s="37"/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  <c r="FE102" s="202"/>
      <c r="FF102" s="202"/>
      <c r="FG102" s="202"/>
      <c r="FH102" s="202"/>
      <c r="FI102" s="202"/>
      <c r="FJ102" s="202"/>
      <c r="FK102" s="202"/>
      <c r="FL102" s="202"/>
      <c r="FM102" s="202"/>
      <c r="FN102" s="202"/>
      <c r="FO102" s="202"/>
      <c r="FP102" s="202"/>
      <c r="FQ102" s="202"/>
      <c r="FR102" s="202"/>
      <c r="FS102" s="202"/>
      <c r="FT102" s="202"/>
      <c r="FU102" s="202"/>
      <c r="FV102" s="202"/>
      <c r="FW102" s="202"/>
      <c r="FX102" s="202"/>
      <c r="FY102" s="202"/>
      <c r="FZ102" s="202"/>
      <c r="GA102" s="202"/>
      <c r="GB102" s="202"/>
      <c r="GC102" s="202"/>
      <c r="GD102" s="202"/>
      <c r="GE102" s="202"/>
      <c r="GF102" s="202"/>
      <c r="GG102" s="202"/>
      <c r="GH102" s="202"/>
    </row>
    <row r="103" spans="1:190" x14ac:dyDescent="0.25">
      <c r="A103" s="34"/>
      <c r="B103" s="35"/>
      <c r="C103" s="35"/>
      <c r="D103" s="35"/>
      <c r="E103" s="35"/>
      <c r="F103" s="35"/>
      <c r="G103" s="35"/>
      <c r="H103" s="39"/>
      <c r="I103" s="37"/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  <c r="FE103" s="202"/>
      <c r="FF103" s="202"/>
      <c r="FG103" s="202"/>
      <c r="FH103" s="202"/>
      <c r="FI103" s="202"/>
      <c r="FJ103" s="202"/>
      <c r="FK103" s="202"/>
      <c r="FL103" s="202"/>
      <c r="FM103" s="202"/>
      <c r="FN103" s="202"/>
      <c r="FO103" s="202"/>
      <c r="FP103" s="202"/>
      <c r="FQ103" s="202"/>
      <c r="FR103" s="202"/>
      <c r="FS103" s="202"/>
      <c r="FT103" s="202"/>
      <c r="FU103" s="202"/>
      <c r="FV103" s="202"/>
      <c r="FW103" s="202"/>
      <c r="FX103" s="202"/>
      <c r="FY103" s="202"/>
      <c r="FZ103" s="202"/>
      <c r="GA103" s="202"/>
      <c r="GB103" s="202"/>
      <c r="GC103" s="202"/>
      <c r="GD103" s="202"/>
      <c r="GE103" s="202"/>
      <c r="GF103" s="202"/>
      <c r="GG103" s="202"/>
      <c r="GH103" s="202"/>
    </row>
    <row r="104" spans="1:190" x14ac:dyDescent="0.25">
      <c r="A104" s="34"/>
      <c r="B104" s="35"/>
      <c r="C104" s="35"/>
      <c r="D104" s="35"/>
      <c r="E104" s="35"/>
      <c r="F104" s="35"/>
      <c r="G104" s="35"/>
      <c r="H104" s="39"/>
      <c r="I104" s="37"/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  <c r="FE104" s="202"/>
      <c r="FF104" s="202"/>
      <c r="FG104" s="202"/>
      <c r="FH104" s="202"/>
      <c r="FI104" s="202"/>
      <c r="FJ104" s="202"/>
      <c r="FK104" s="202"/>
      <c r="FL104" s="202"/>
      <c r="FM104" s="202"/>
      <c r="FN104" s="202"/>
      <c r="FO104" s="202"/>
      <c r="FP104" s="202"/>
      <c r="FQ104" s="202"/>
      <c r="FR104" s="202"/>
      <c r="FS104" s="202"/>
      <c r="FT104" s="202"/>
      <c r="FU104" s="202"/>
      <c r="FV104" s="202"/>
      <c r="FW104" s="202"/>
      <c r="FX104" s="202"/>
      <c r="FY104" s="202"/>
      <c r="FZ104" s="202"/>
      <c r="GA104" s="202"/>
      <c r="GB104" s="202"/>
      <c r="GC104" s="202"/>
      <c r="GD104" s="202"/>
      <c r="GE104" s="202"/>
      <c r="GF104" s="202"/>
      <c r="GG104" s="202"/>
      <c r="GH104" s="202"/>
    </row>
    <row r="105" spans="1:190" x14ac:dyDescent="0.25">
      <c r="A105" s="34"/>
      <c r="B105" s="35"/>
      <c r="C105" s="35"/>
      <c r="D105" s="35"/>
      <c r="E105" s="35"/>
      <c r="F105" s="35"/>
      <c r="G105" s="35"/>
      <c r="H105" s="39"/>
      <c r="I105" s="37"/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  <c r="FE105" s="202"/>
      <c r="FF105" s="202"/>
      <c r="FG105" s="202"/>
      <c r="FH105" s="202"/>
      <c r="FI105" s="202"/>
      <c r="FJ105" s="202"/>
      <c r="FK105" s="202"/>
      <c r="FL105" s="202"/>
      <c r="FM105" s="202"/>
      <c r="FN105" s="202"/>
      <c r="FO105" s="202"/>
      <c r="FP105" s="202"/>
      <c r="FQ105" s="202"/>
      <c r="FR105" s="202"/>
      <c r="FS105" s="202"/>
      <c r="FT105" s="202"/>
      <c r="FU105" s="202"/>
      <c r="FV105" s="202"/>
      <c r="FW105" s="202"/>
      <c r="FX105" s="202"/>
      <c r="FY105" s="202"/>
      <c r="FZ105" s="202"/>
      <c r="GA105" s="202"/>
      <c r="GB105" s="202"/>
      <c r="GC105" s="202"/>
      <c r="GD105" s="202"/>
      <c r="GE105" s="202"/>
      <c r="GF105" s="202"/>
      <c r="GG105" s="202"/>
      <c r="GH105" s="202"/>
    </row>
    <row r="106" spans="1:190" x14ac:dyDescent="0.25">
      <c r="A106" s="34"/>
      <c r="B106" s="35"/>
      <c r="C106" s="35"/>
      <c r="D106" s="35"/>
      <c r="E106" s="35"/>
      <c r="F106" s="35"/>
      <c r="G106" s="35"/>
      <c r="H106" s="39"/>
      <c r="I106" s="37"/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  <c r="FE106" s="202"/>
      <c r="FF106" s="202"/>
      <c r="FG106" s="202"/>
      <c r="FH106" s="202"/>
      <c r="FI106" s="202"/>
      <c r="FJ106" s="202"/>
      <c r="FK106" s="202"/>
      <c r="FL106" s="202"/>
      <c r="FM106" s="202"/>
      <c r="FN106" s="202"/>
      <c r="FO106" s="202"/>
      <c r="FP106" s="202"/>
      <c r="FQ106" s="202"/>
      <c r="FR106" s="202"/>
      <c r="FS106" s="202"/>
      <c r="FT106" s="202"/>
      <c r="FU106" s="202"/>
      <c r="FV106" s="202"/>
      <c r="FW106" s="202"/>
      <c r="FX106" s="202"/>
      <c r="FY106" s="202"/>
      <c r="FZ106" s="202"/>
      <c r="GA106" s="202"/>
      <c r="GB106" s="202"/>
      <c r="GC106" s="202"/>
      <c r="GD106" s="202"/>
      <c r="GE106" s="202"/>
      <c r="GF106" s="202"/>
      <c r="GG106" s="202"/>
      <c r="GH106" s="202"/>
    </row>
    <row r="107" spans="1:190" x14ac:dyDescent="0.25">
      <c r="A107" s="34"/>
      <c r="B107" s="35"/>
      <c r="C107" s="35"/>
      <c r="D107" s="35"/>
      <c r="E107" s="35"/>
      <c r="F107" s="35"/>
      <c r="G107" s="35"/>
      <c r="H107" s="39"/>
      <c r="I107" s="37"/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  <c r="FE107" s="202"/>
      <c r="FF107" s="202"/>
      <c r="FG107" s="202"/>
      <c r="FH107" s="202"/>
      <c r="FI107" s="202"/>
      <c r="FJ107" s="202"/>
      <c r="FK107" s="202"/>
      <c r="FL107" s="202"/>
      <c r="FM107" s="202"/>
      <c r="FN107" s="202"/>
      <c r="FO107" s="202"/>
      <c r="FP107" s="202"/>
      <c r="FQ107" s="202"/>
      <c r="FR107" s="202"/>
      <c r="FS107" s="202"/>
      <c r="FT107" s="202"/>
      <c r="FU107" s="202"/>
      <c r="FV107" s="202"/>
      <c r="FW107" s="202"/>
      <c r="FX107" s="202"/>
      <c r="FY107" s="202"/>
      <c r="FZ107" s="202"/>
      <c r="GA107" s="202"/>
      <c r="GB107" s="202"/>
      <c r="GC107" s="202"/>
      <c r="GD107" s="202"/>
      <c r="GE107" s="202"/>
      <c r="GF107" s="202"/>
      <c r="GG107" s="202"/>
      <c r="GH107" s="202"/>
    </row>
    <row r="108" spans="1:190" x14ac:dyDescent="0.25">
      <c r="A108" s="34"/>
      <c r="B108" s="35"/>
      <c r="C108" s="35"/>
      <c r="D108" s="35"/>
      <c r="E108" s="35"/>
      <c r="F108" s="35"/>
      <c r="G108" s="35"/>
      <c r="H108" s="39"/>
      <c r="I108" s="37"/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  <c r="FE108" s="202"/>
      <c r="FF108" s="202"/>
      <c r="FG108" s="202"/>
      <c r="FH108" s="202"/>
      <c r="FI108" s="202"/>
      <c r="FJ108" s="202"/>
      <c r="FK108" s="202"/>
      <c r="FL108" s="202"/>
      <c r="FM108" s="202"/>
      <c r="FN108" s="202"/>
      <c r="FO108" s="202"/>
      <c r="FP108" s="202"/>
      <c r="FQ108" s="202"/>
      <c r="FR108" s="202"/>
      <c r="FS108" s="202"/>
      <c r="FT108" s="202"/>
      <c r="FU108" s="202"/>
      <c r="FV108" s="202"/>
      <c r="FW108" s="202"/>
      <c r="FX108" s="202"/>
      <c r="FY108" s="202"/>
      <c r="FZ108" s="202"/>
      <c r="GA108" s="202"/>
      <c r="GB108" s="202"/>
      <c r="GC108" s="202"/>
      <c r="GD108" s="202"/>
      <c r="GE108" s="202"/>
      <c r="GF108" s="202"/>
      <c r="GG108" s="202"/>
      <c r="GH108" s="202"/>
    </row>
    <row r="109" spans="1:190" x14ac:dyDescent="0.25">
      <c r="A109" s="34"/>
      <c r="B109" s="35"/>
      <c r="C109" s="35"/>
      <c r="D109" s="35"/>
      <c r="E109" s="35"/>
      <c r="F109" s="35"/>
      <c r="G109" s="35"/>
      <c r="H109" s="39"/>
      <c r="I109" s="37"/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  <c r="FE109" s="202"/>
      <c r="FF109" s="202"/>
      <c r="FG109" s="202"/>
      <c r="FH109" s="202"/>
      <c r="FI109" s="202"/>
      <c r="FJ109" s="202"/>
      <c r="FK109" s="202"/>
      <c r="FL109" s="202"/>
      <c r="FM109" s="202"/>
      <c r="FN109" s="202"/>
      <c r="FO109" s="202"/>
      <c r="FP109" s="202"/>
      <c r="FQ109" s="202"/>
      <c r="FR109" s="202"/>
      <c r="FS109" s="202"/>
      <c r="FT109" s="202"/>
      <c r="FU109" s="202"/>
      <c r="FV109" s="202"/>
      <c r="FW109" s="202"/>
      <c r="FX109" s="202"/>
      <c r="FY109" s="202"/>
      <c r="FZ109" s="202"/>
      <c r="GA109" s="202"/>
      <c r="GB109" s="202"/>
      <c r="GC109" s="202"/>
      <c r="GD109" s="202"/>
      <c r="GE109" s="202"/>
      <c r="GF109" s="202"/>
      <c r="GG109" s="202"/>
      <c r="GH109" s="202"/>
    </row>
    <row r="110" spans="1:190" x14ac:dyDescent="0.25">
      <c r="A110" s="34"/>
      <c r="B110" s="35"/>
      <c r="C110" s="35"/>
      <c r="D110" s="35"/>
      <c r="E110" s="35"/>
      <c r="F110" s="35"/>
      <c r="G110" s="35"/>
      <c r="H110" s="39"/>
      <c r="I110" s="37"/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  <c r="FE110" s="202"/>
      <c r="FF110" s="202"/>
      <c r="FG110" s="202"/>
      <c r="FH110" s="202"/>
      <c r="FI110" s="202"/>
      <c r="FJ110" s="202"/>
      <c r="FK110" s="202"/>
      <c r="FL110" s="202"/>
      <c r="FM110" s="202"/>
      <c r="FN110" s="202"/>
      <c r="FO110" s="202"/>
      <c r="FP110" s="202"/>
      <c r="FQ110" s="202"/>
      <c r="FR110" s="202"/>
      <c r="FS110" s="202"/>
      <c r="FT110" s="202"/>
      <c r="FU110" s="202"/>
      <c r="FV110" s="202"/>
      <c r="FW110" s="202"/>
      <c r="FX110" s="202"/>
      <c r="FY110" s="202"/>
      <c r="FZ110" s="202"/>
      <c r="GA110" s="202"/>
      <c r="GB110" s="202"/>
      <c r="GC110" s="202"/>
      <c r="GD110" s="202"/>
      <c r="GE110" s="202"/>
      <c r="GF110" s="202"/>
      <c r="GG110" s="202"/>
      <c r="GH110" s="202"/>
    </row>
    <row r="111" spans="1:190" x14ac:dyDescent="0.25">
      <c r="A111" s="34"/>
      <c r="B111" s="35"/>
      <c r="C111" s="35"/>
      <c r="D111" s="35"/>
      <c r="E111" s="35"/>
      <c r="F111" s="35"/>
      <c r="G111" s="35"/>
      <c r="H111" s="39"/>
      <c r="I111" s="37"/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  <c r="FE111" s="202"/>
      <c r="FF111" s="202"/>
      <c r="FG111" s="202"/>
      <c r="FH111" s="202"/>
      <c r="FI111" s="202"/>
      <c r="FJ111" s="202"/>
      <c r="FK111" s="202"/>
      <c r="FL111" s="202"/>
      <c r="FM111" s="202"/>
      <c r="FN111" s="202"/>
      <c r="FO111" s="202"/>
      <c r="FP111" s="202"/>
      <c r="FQ111" s="202"/>
      <c r="FR111" s="202"/>
      <c r="FS111" s="202"/>
      <c r="FT111" s="202"/>
      <c r="FU111" s="202"/>
      <c r="FV111" s="202"/>
      <c r="FW111" s="202"/>
      <c r="FX111" s="202"/>
      <c r="FY111" s="202"/>
      <c r="FZ111" s="202"/>
      <c r="GA111" s="202"/>
      <c r="GB111" s="202"/>
      <c r="GC111" s="202"/>
      <c r="GD111" s="202"/>
      <c r="GE111" s="202"/>
      <c r="GF111" s="202"/>
      <c r="GG111" s="202"/>
      <c r="GH111" s="202"/>
    </row>
    <row r="112" spans="1:190" x14ac:dyDescent="0.25">
      <c r="A112" s="34"/>
      <c r="B112" s="35"/>
      <c r="C112" s="35"/>
      <c r="D112" s="35"/>
      <c r="E112" s="35"/>
      <c r="F112" s="35"/>
      <c r="G112" s="35"/>
      <c r="H112" s="39"/>
      <c r="I112" s="37"/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  <c r="FE112" s="202"/>
      <c r="FF112" s="202"/>
      <c r="FG112" s="202"/>
      <c r="FH112" s="202"/>
      <c r="FI112" s="202"/>
      <c r="FJ112" s="202"/>
      <c r="FK112" s="202"/>
      <c r="FL112" s="202"/>
      <c r="FM112" s="202"/>
      <c r="FN112" s="202"/>
      <c r="FO112" s="202"/>
      <c r="FP112" s="202"/>
      <c r="FQ112" s="202"/>
      <c r="FR112" s="202"/>
      <c r="FS112" s="202"/>
      <c r="FT112" s="202"/>
      <c r="FU112" s="202"/>
      <c r="FV112" s="202"/>
      <c r="FW112" s="202"/>
      <c r="FX112" s="202"/>
      <c r="FY112" s="202"/>
      <c r="FZ112" s="202"/>
      <c r="GA112" s="202"/>
      <c r="GB112" s="202"/>
      <c r="GC112" s="202"/>
      <c r="GD112" s="202"/>
      <c r="GE112" s="202"/>
      <c r="GF112" s="202"/>
      <c r="GG112" s="202"/>
      <c r="GH112" s="202"/>
    </row>
    <row r="113" spans="1:190" x14ac:dyDescent="0.25">
      <c r="A113" s="34"/>
      <c r="B113" s="35"/>
      <c r="C113" s="35"/>
      <c r="D113" s="35"/>
      <c r="E113" s="35"/>
      <c r="F113" s="35"/>
      <c r="G113" s="35"/>
      <c r="H113" s="39"/>
      <c r="I113" s="37"/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  <c r="FE113" s="202"/>
      <c r="FF113" s="202"/>
      <c r="FG113" s="202"/>
      <c r="FH113" s="202"/>
      <c r="FI113" s="202"/>
      <c r="FJ113" s="202"/>
      <c r="FK113" s="202"/>
      <c r="FL113" s="202"/>
      <c r="FM113" s="202"/>
      <c r="FN113" s="202"/>
      <c r="FO113" s="202"/>
      <c r="FP113" s="202"/>
      <c r="FQ113" s="202"/>
      <c r="FR113" s="202"/>
      <c r="FS113" s="202"/>
      <c r="FT113" s="202"/>
      <c r="FU113" s="202"/>
      <c r="FV113" s="202"/>
      <c r="FW113" s="202"/>
      <c r="FX113" s="202"/>
      <c r="FY113" s="202"/>
      <c r="FZ113" s="202"/>
      <c r="GA113" s="202"/>
      <c r="GB113" s="202"/>
      <c r="GC113" s="202"/>
      <c r="GD113" s="202"/>
      <c r="GE113" s="202"/>
      <c r="GF113" s="202"/>
      <c r="GG113" s="202"/>
      <c r="GH113" s="202"/>
    </row>
    <row r="114" spans="1:190" x14ac:dyDescent="0.25">
      <c r="A114" s="34"/>
      <c r="B114" s="35"/>
      <c r="C114" s="35"/>
      <c r="D114" s="35"/>
      <c r="E114" s="35"/>
      <c r="F114" s="35"/>
      <c r="G114" s="35"/>
      <c r="H114" s="39"/>
      <c r="I114" s="37"/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  <c r="FE114" s="202"/>
      <c r="FF114" s="202"/>
      <c r="FG114" s="202"/>
      <c r="FH114" s="202"/>
      <c r="FI114" s="202"/>
      <c r="FJ114" s="202"/>
      <c r="FK114" s="202"/>
      <c r="FL114" s="202"/>
      <c r="FM114" s="202"/>
      <c r="FN114" s="202"/>
      <c r="FO114" s="202"/>
      <c r="FP114" s="202"/>
      <c r="FQ114" s="202"/>
      <c r="FR114" s="202"/>
      <c r="FS114" s="202"/>
      <c r="FT114" s="202"/>
      <c r="FU114" s="202"/>
      <c r="FV114" s="202"/>
      <c r="FW114" s="202"/>
      <c r="FX114" s="202"/>
      <c r="FY114" s="202"/>
      <c r="FZ114" s="202"/>
      <c r="GA114" s="202"/>
      <c r="GB114" s="202"/>
      <c r="GC114" s="202"/>
      <c r="GD114" s="202"/>
      <c r="GE114" s="202"/>
      <c r="GF114" s="202"/>
      <c r="GG114" s="202"/>
      <c r="GH114" s="202"/>
    </row>
    <row r="115" spans="1:190" x14ac:dyDescent="0.25">
      <c r="A115" s="34"/>
      <c r="B115" s="35"/>
      <c r="C115" s="35"/>
      <c r="D115" s="35"/>
      <c r="E115" s="35"/>
      <c r="F115" s="35"/>
      <c r="G115" s="35"/>
      <c r="H115" s="39"/>
      <c r="I115" s="37"/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  <c r="FE115" s="202"/>
      <c r="FF115" s="202"/>
      <c r="FG115" s="202"/>
      <c r="FH115" s="202"/>
      <c r="FI115" s="202"/>
      <c r="FJ115" s="202"/>
      <c r="FK115" s="202"/>
      <c r="FL115" s="202"/>
      <c r="FM115" s="202"/>
      <c r="FN115" s="202"/>
      <c r="FO115" s="202"/>
      <c r="FP115" s="202"/>
      <c r="FQ115" s="202"/>
      <c r="FR115" s="202"/>
      <c r="FS115" s="202"/>
      <c r="FT115" s="202"/>
      <c r="FU115" s="202"/>
      <c r="FV115" s="202"/>
      <c r="FW115" s="202"/>
      <c r="FX115" s="202"/>
      <c r="FY115" s="202"/>
      <c r="FZ115" s="202"/>
      <c r="GA115" s="202"/>
      <c r="GB115" s="202"/>
      <c r="GC115" s="202"/>
      <c r="GD115" s="202"/>
      <c r="GE115" s="202"/>
      <c r="GF115" s="202"/>
      <c r="GG115" s="202"/>
      <c r="GH115" s="202"/>
    </row>
    <row r="116" spans="1:190" x14ac:dyDescent="0.25">
      <c r="A116" s="34"/>
      <c r="B116" s="35"/>
      <c r="C116" s="35"/>
      <c r="D116" s="35"/>
      <c r="E116" s="35"/>
      <c r="F116" s="35"/>
      <c r="G116" s="35"/>
      <c r="H116" s="39"/>
      <c r="I116" s="37"/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  <c r="FE116" s="202"/>
      <c r="FF116" s="202"/>
      <c r="FG116" s="202"/>
      <c r="FH116" s="202"/>
      <c r="FI116" s="202"/>
      <c r="FJ116" s="202"/>
      <c r="FK116" s="202"/>
      <c r="FL116" s="202"/>
      <c r="FM116" s="202"/>
      <c r="FN116" s="202"/>
      <c r="FO116" s="202"/>
      <c r="FP116" s="202"/>
      <c r="FQ116" s="202"/>
      <c r="FR116" s="202"/>
      <c r="FS116" s="202"/>
      <c r="FT116" s="202"/>
      <c r="FU116" s="202"/>
      <c r="FV116" s="202"/>
      <c r="FW116" s="202"/>
      <c r="FX116" s="202"/>
      <c r="FY116" s="202"/>
      <c r="FZ116" s="202"/>
      <c r="GA116" s="202"/>
      <c r="GB116" s="202"/>
      <c r="GC116" s="202"/>
      <c r="GD116" s="202"/>
      <c r="GE116" s="202"/>
      <c r="GF116" s="202"/>
      <c r="GG116" s="202"/>
      <c r="GH116" s="202"/>
    </row>
    <row r="117" spans="1:190" x14ac:dyDescent="0.25">
      <c r="A117" s="34"/>
      <c r="B117" s="35"/>
      <c r="C117" s="35"/>
      <c r="D117" s="35"/>
      <c r="E117" s="35"/>
      <c r="F117" s="35"/>
      <c r="G117" s="35"/>
      <c r="H117" s="39"/>
      <c r="I117" s="37"/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  <c r="FE117" s="202"/>
      <c r="FF117" s="202"/>
      <c r="FG117" s="202"/>
      <c r="FH117" s="202"/>
      <c r="FI117" s="202"/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02"/>
      <c r="GC117" s="202"/>
      <c r="GD117" s="202"/>
      <c r="GE117" s="202"/>
      <c r="GF117" s="202"/>
      <c r="GG117" s="202"/>
      <c r="GH117" s="202"/>
    </row>
    <row r="118" spans="1:190" x14ac:dyDescent="0.25">
      <c r="A118" s="34"/>
      <c r="B118" s="35"/>
      <c r="C118" s="35"/>
      <c r="D118" s="35"/>
      <c r="E118" s="35"/>
      <c r="F118" s="35"/>
      <c r="G118" s="35"/>
      <c r="H118" s="39"/>
      <c r="I118" s="37"/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02"/>
      <c r="GC118" s="202"/>
      <c r="GD118" s="202"/>
      <c r="GE118" s="202"/>
      <c r="GF118" s="202"/>
      <c r="GG118" s="202"/>
      <c r="GH118" s="202"/>
    </row>
    <row r="119" spans="1:190" x14ac:dyDescent="0.25">
      <c r="A119" s="34"/>
      <c r="B119" s="35"/>
      <c r="C119" s="35"/>
      <c r="D119" s="35"/>
      <c r="E119" s="35"/>
      <c r="F119" s="35"/>
      <c r="G119" s="35"/>
      <c r="H119" s="39"/>
      <c r="I119" s="37"/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02"/>
      <c r="GC119" s="202"/>
      <c r="GD119" s="202"/>
      <c r="GE119" s="202"/>
      <c r="GF119" s="202"/>
      <c r="GG119" s="202"/>
      <c r="GH119" s="202"/>
    </row>
    <row r="120" spans="1:190" x14ac:dyDescent="0.25">
      <c r="A120" s="34"/>
      <c r="B120" s="35"/>
      <c r="C120" s="35"/>
      <c r="D120" s="35"/>
      <c r="E120" s="35"/>
      <c r="F120" s="35"/>
      <c r="G120" s="35"/>
      <c r="H120" s="39"/>
      <c r="I120" s="37"/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  <c r="FE120" s="202"/>
      <c r="FF120" s="202"/>
      <c r="FG120" s="202"/>
      <c r="FH120" s="202"/>
      <c r="FI120" s="202"/>
      <c r="FJ120" s="202"/>
      <c r="FK120" s="202"/>
      <c r="FL120" s="202"/>
      <c r="FM120" s="202"/>
      <c r="FN120" s="202"/>
      <c r="FO120" s="202"/>
      <c r="FP120" s="202"/>
      <c r="FQ120" s="202"/>
      <c r="FR120" s="202"/>
      <c r="FS120" s="202"/>
      <c r="FT120" s="202"/>
      <c r="FU120" s="202"/>
      <c r="FV120" s="202"/>
      <c r="FW120" s="202"/>
      <c r="FX120" s="202"/>
      <c r="FY120" s="202"/>
      <c r="FZ120" s="202"/>
      <c r="GA120" s="202"/>
      <c r="GB120" s="202"/>
      <c r="GC120" s="202"/>
      <c r="GD120" s="202"/>
      <c r="GE120" s="202"/>
      <c r="GF120" s="202"/>
      <c r="GG120" s="202"/>
      <c r="GH120" s="202"/>
    </row>
    <row r="121" spans="1:190" x14ac:dyDescent="0.25">
      <c r="A121" s="34"/>
      <c r="B121" s="35"/>
      <c r="C121" s="35"/>
      <c r="D121" s="35"/>
      <c r="E121" s="35"/>
      <c r="F121" s="35"/>
      <c r="G121" s="35"/>
      <c r="H121" s="39"/>
      <c r="I121" s="37"/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  <c r="FE121" s="202"/>
      <c r="FF121" s="202"/>
      <c r="FG121" s="202"/>
      <c r="FH121" s="202"/>
      <c r="FI121" s="202"/>
      <c r="FJ121" s="202"/>
      <c r="FK121" s="202"/>
      <c r="FL121" s="202"/>
      <c r="FM121" s="202"/>
      <c r="FN121" s="202"/>
      <c r="FO121" s="202"/>
      <c r="FP121" s="202"/>
      <c r="FQ121" s="202"/>
      <c r="FR121" s="202"/>
      <c r="FS121" s="202"/>
      <c r="FT121" s="202"/>
      <c r="FU121" s="202"/>
      <c r="FV121" s="202"/>
      <c r="FW121" s="202"/>
      <c r="FX121" s="202"/>
      <c r="FY121" s="202"/>
      <c r="FZ121" s="202"/>
      <c r="GA121" s="202"/>
      <c r="GB121" s="202"/>
      <c r="GC121" s="202"/>
      <c r="GD121" s="202"/>
      <c r="GE121" s="202"/>
      <c r="GF121" s="202"/>
      <c r="GG121" s="202"/>
      <c r="GH121" s="202"/>
    </row>
    <row r="122" spans="1:190" x14ac:dyDescent="0.25">
      <c r="A122" s="34"/>
      <c r="B122" s="35"/>
      <c r="C122" s="35"/>
      <c r="D122" s="35"/>
      <c r="E122" s="35"/>
      <c r="F122" s="35"/>
      <c r="G122" s="35"/>
      <c r="H122" s="39"/>
      <c r="I122" s="37"/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  <c r="FE122" s="202"/>
      <c r="FF122" s="202"/>
      <c r="FG122" s="202"/>
      <c r="FH122" s="202"/>
      <c r="FI122" s="202"/>
      <c r="FJ122" s="202"/>
      <c r="FK122" s="202"/>
      <c r="FL122" s="202"/>
      <c r="FM122" s="202"/>
      <c r="FN122" s="202"/>
      <c r="FO122" s="202"/>
      <c r="FP122" s="202"/>
      <c r="FQ122" s="202"/>
      <c r="FR122" s="202"/>
      <c r="FS122" s="202"/>
      <c r="FT122" s="202"/>
      <c r="FU122" s="202"/>
      <c r="FV122" s="202"/>
      <c r="FW122" s="202"/>
      <c r="FX122" s="202"/>
      <c r="FY122" s="202"/>
      <c r="FZ122" s="202"/>
      <c r="GA122" s="202"/>
      <c r="GB122" s="202"/>
      <c r="GC122" s="202"/>
      <c r="GD122" s="202"/>
      <c r="GE122" s="202"/>
      <c r="GF122" s="202"/>
      <c r="GG122" s="202"/>
      <c r="GH122" s="202"/>
    </row>
    <row r="123" spans="1:190" x14ac:dyDescent="0.25">
      <c r="A123" s="34"/>
      <c r="B123" s="35"/>
      <c r="C123" s="35"/>
      <c r="D123" s="35"/>
      <c r="E123" s="35"/>
      <c r="F123" s="35"/>
      <c r="G123" s="35"/>
      <c r="H123" s="39"/>
      <c r="I123" s="37"/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  <c r="FE123" s="202"/>
      <c r="FF123" s="202"/>
      <c r="FG123" s="202"/>
      <c r="FH123" s="202"/>
      <c r="FI123" s="202"/>
      <c r="FJ123" s="202"/>
      <c r="FK123" s="202"/>
      <c r="FL123" s="202"/>
      <c r="FM123" s="202"/>
      <c r="FN123" s="202"/>
      <c r="FO123" s="202"/>
      <c r="FP123" s="202"/>
      <c r="FQ123" s="202"/>
      <c r="FR123" s="202"/>
      <c r="FS123" s="202"/>
      <c r="FT123" s="202"/>
      <c r="FU123" s="202"/>
      <c r="FV123" s="202"/>
      <c r="FW123" s="202"/>
      <c r="FX123" s="202"/>
      <c r="FY123" s="202"/>
      <c r="FZ123" s="202"/>
      <c r="GA123" s="202"/>
      <c r="GB123" s="202"/>
      <c r="GC123" s="202"/>
      <c r="GD123" s="202"/>
      <c r="GE123" s="202"/>
      <c r="GF123" s="202"/>
      <c r="GG123" s="202"/>
      <c r="GH123" s="202"/>
    </row>
    <row r="124" spans="1:190" x14ac:dyDescent="0.25">
      <c r="A124" s="34"/>
      <c r="B124" s="35"/>
      <c r="C124" s="35"/>
      <c r="D124" s="35"/>
      <c r="E124" s="35"/>
      <c r="F124" s="35"/>
      <c r="G124" s="35"/>
      <c r="H124" s="39"/>
      <c r="I124" s="37"/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  <c r="FE124" s="202"/>
      <c r="FF124" s="202"/>
      <c r="FG124" s="202"/>
      <c r="FH124" s="202"/>
      <c r="FI124" s="202"/>
      <c r="FJ124" s="202"/>
      <c r="FK124" s="202"/>
      <c r="FL124" s="202"/>
      <c r="FM124" s="202"/>
      <c r="FN124" s="202"/>
      <c r="FO124" s="202"/>
      <c r="FP124" s="202"/>
      <c r="FQ124" s="202"/>
      <c r="FR124" s="202"/>
      <c r="FS124" s="202"/>
      <c r="FT124" s="202"/>
      <c r="FU124" s="202"/>
      <c r="FV124" s="202"/>
      <c r="FW124" s="202"/>
      <c r="FX124" s="202"/>
      <c r="FY124" s="202"/>
      <c r="FZ124" s="202"/>
      <c r="GA124" s="202"/>
      <c r="GB124" s="202"/>
      <c r="GC124" s="202"/>
      <c r="GD124" s="202"/>
      <c r="GE124" s="202"/>
      <c r="GF124" s="202"/>
      <c r="GG124" s="202"/>
      <c r="GH124" s="202"/>
    </row>
    <row r="125" spans="1:190" x14ac:dyDescent="0.25">
      <c r="A125" s="34"/>
      <c r="B125" s="35"/>
      <c r="C125" s="35"/>
      <c r="D125" s="35"/>
      <c r="E125" s="35"/>
      <c r="F125" s="35"/>
      <c r="G125" s="35"/>
      <c r="H125" s="39"/>
      <c r="I125" s="37"/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  <c r="FE125" s="202"/>
      <c r="FF125" s="202"/>
      <c r="FG125" s="202"/>
      <c r="FH125" s="202"/>
      <c r="FI125" s="202"/>
      <c r="FJ125" s="202"/>
      <c r="FK125" s="202"/>
      <c r="FL125" s="202"/>
      <c r="FM125" s="202"/>
      <c r="FN125" s="202"/>
      <c r="FO125" s="202"/>
      <c r="FP125" s="202"/>
      <c r="FQ125" s="202"/>
      <c r="FR125" s="202"/>
      <c r="FS125" s="202"/>
      <c r="FT125" s="202"/>
      <c r="FU125" s="202"/>
      <c r="FV125" s="202"/>
      <c r="FW125" s="202"/>
      <c r="FX125" s="202"/>
      <c r="FY125" s="202"/>
      <c r="FZ125" s="202"/>
      <c r="GA125" s="202"/>
      <c r="GB125" s="202"/>
      <c r="GC125" s="202"/>
      <c r="GD125" s="202"/>
      <c r="GE125" s="202"/>
      <c r="GF125" s="202"/>
      <c r="GG125" s="202"/>
      <c r="GH125" s="202"/>
    </row>
    <row r="126" spans="1:190" x14ac:dyDescent="0.25">
      <c r="A126" s="34"/>
      <c r="B126" s="35"/>
      <c r="C126" s="35"/>
      <c r="D126" s="35"/>
      <c r="E126" s="35"/>
      <c r="F126" s="35"/>
      <c r="G126" s="35"/>
      <c r="H126" s="39"/>
      <c r="I126" s="37"/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  <c r="FE126" s="202"/>
      <c r="FF126" s="202"/>
      <c r="FG126" s="202"/>
      <c r="FH126" s="202"/>
      <c r="FI126" s="202"/>
      <c r="FJ126" s="202"/>
      <c r="FK126" s="202"/>
      <c r="FL126" s="202"/>
      <c r="FM126" s="202"/>
      <c r="FN126" s="202"/>
      <c r="FO126" s="202"/>
      <c r="FP126" s="202"/>
      <c r="FQ126" s="202"/>
      <c r="FR126" s="202"/>
      <c r="FS126" s="202"/>
      <c r="FT126" s="202"/>
      <c r="FU126" s="202"/>
      <c r="FV126" s="202"/>
      <c r="FW126" s="202"/>
      <c r="FX126" s="202"/>
      <c r="FY126" s="202"/>
      <c r="FZ126" s="202"/>
      <c r="GA126" s="202"/>
      <c r="GB126" s="202"/>
      <c r="GC126" s="202"/>
      <c r="GD126" s="202"/>
      <c r="GE126" s="202"/>
      <c r="GF126" s="202"/>
      <c r="GG126" s="202"/>
      <c r="GH126" s="202"/>
    </row>
    <row r="127" spans="1:190" x14ac:dyDescent="0.25">
      <c r="A127" s="34"/>
      <c r="B127" s="35"/>
      <c r="C127" s="35"/>
      <c r="D127" s="35"/>
      <c r="E127" s="35"/>
      <c r="F127" s="35"/>
      <c r="G127" s="35"/>
      <c r="H127" s="39"/>
      <c r="I127" s="37"/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  <c r="FE127" s="202"/>
      <c r="FF127" s="202"/>
      <c r="FG127" s="202"/>
      <c r="FH127" s="202"/>
      <c r="FI127" s="202"/>
      <c r="FJ127" s="202"/>
      <c r="FK127" s="202"/>
      <c r="FL127" s="202"/>
      <c r="FM127" s="202"/>
      <c r="FN127" s="202"/>
      <c r="FO127" s="202"/>
      <c r="FP127" s="202"/>
      <c r="FQ127" s="202"/>
      <c r="FR127" s="202"/>
      <c r="FS127" s="202"/>
      <c r="FT127" s="202"/>
      <c r="FU127" s="202"/>
      <c r="FV127" s="202"/>
      <c r="FW127" s="202"/>
      <c r="FX127" s="202"/>
      <c r="FY127" s="202"/>
      <c r="FZ127" s="202"/>
      <c r="GA127" s="202"/>
      <c r="GB127" s="202"/>
      <c r="GC127" s="202"/>
      <c r="GD127" s="202"/>
      <c r="GE127" s="202"/>
      <c r="GF127" s="202"/>
      <c r="GG127" s="202"/>
      <c r="GH127" s="202"/>
    </row>
    <row r="128" spans="1:190" x14ac:dyDescent="0.25">
      <c r="A128" s="34"/>
      <c r="B128" s="35"/>
      <c r="C128" s="35"/>
      <c r="D128" s="35"/>
      <c r="E128" s="35"/>
      <c r="F128" s="35"/>
      <c r="G128" s="35"/>
      <c r="H128" s="39"/>
      <c r="I128" s="37"/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  <c r="FE128" s="202"/>
      <c r="FF128" s="202"/>
      <c r="FG128" s="202"/>
      <c r="FH128" s="202"/>
      <c r="FI128" s="202"/>
      <c r="FJ128" s="202"/>
      <c r="FK128" s="202"/>
      <c r="FL128" s="202"/>
      <c r="FM128" s="202"/>
      <c r="FN128" s="202"/>
      <c r="FO128" s="202"/>
      <c r="FP128" s="202"/>
      <c r="FQ128" s="202"/>
      <c r="FR128" s="202"/>
      <c r="FS128" s="202"/>
      <c r="FT128" s="202"/>
      <c r="FU128" s="202"/>
      <c r="FV128" s="202"/>
      <c r="FW128" s="202"/>
      <c r="FX128" s="202"/>
      <c r="FY128" s="202"/>
      <c r="FZ128" s="202"/>
      <c r="GA128" s="202"/>
      <c r="GB128" s="202"/>
      <c r="GC128" s="202"/>
      <c r="GD128" s="202"/>
      <c r="GE128" s="202"/>
      <c r="GF128" s="202"/>
      <c r="GG128" s="202"/>
      <c r="GH128" s="202"/>
    </row>
    <row r="129" spans="1:190" x14ac:dyDescent="0.25">
      <c r="A129" s="34"/>
      <c r="B129" s="35"/>
      <c r="C129" s="35"/>
      <c r="D129" s="35"/>
      <c r="E129" s="35"/>
      <c r="F129" s="35"/>
      <c r="G129" s="35"/>
      <c r="H129" s="39"/>
      <c r="I129" s="37"/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  <c r="FE129" s="202"/>
      <c r="FF129" s="202"/>
      <c r="FG129" s="202"/>
      <c r="FH129" s="202"/>
      <c r="FI129" s="202"/>
      <c r="FJ129" s="202"/>
      <c r="FK129" s="202"/>
      <c r="FL129" s="202"/>
      <c r="FM129" s="202"/>
      <c r="FN129" s="202"/>
      <c r="FO129" s="202"/>
      <c r="FP129" s="202"/>
      <c r="FQ129" s="202"/>
      <c r="FR129" s="202"/>
      <c r="FS129" s="202"/>
      <c r="FT129" s="202"/>
      <c r="FU129" s="202"/>
      <c r="FV129" s="202"/>
      <c r="FW129" s="202"/>
      <c r="FX129" s="202"/>
      <c r="FY129" s="202"/>
      <c r="FZ129" s="202"/>
      <c r="GA129" s="202"/>
      <c r="GB129" s="202"/>
      <c r="GC129" s="202"/>
      <c r="GD129" s="202"/>
      <c r="GE129" s="202"/>
      <c r="GF129" s="202"/>
      <c r="GG129" s="202"/>
      <c r="GH129" s="202"/>
    </row>
    <row r="130" spans="1:190" x14ac:dyDescent="0.25">
      <c r="A130" s="34"/>
      <c r="B130" s="35"/>
      <c r="C130" s="35"/>
      <c r="D130" s="35"/>
      <c r="E130" s="35"/>
      <c r="F130" s="35"/>
      <c r="G130" s="35"/>
      <c r="H130" s="39"/>
      <c r="I130" s="37"/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  <c r="FE130" s="202"/>
      <c r="FF130" s="202"/>
      <c r="FG130" s="202"/>
      <c r="FH130" s="202"/>
      <c r="FI130" s="202"/>
      <c r="FJ130" s="202"/>
      <c r="FK130" s="202"/>
      <c r="FL130" s="202"/>
      <c r="FM130" s="202"/>
      <c r="FN130" s="202"/>
      <c r="FO130" s="202"/>
      <c r="FP130" s="202"/>
      <c r="FQ130" s="202"/>
      <c r="FR130" s="202"/>
      <c r="FS130" s="202"/>
      <c r="FT130" s="202"/>
      <c r="FU130" s="202"/>
      <c r="FV130" s="202"/>
      <c r="FW130" s="202"/>
      <c r="FX130" s="202"/>
      <c r="FY130" s="202"/>
      <c r="FZ130" s="202"/>
      <c r="GA130" s="202"/>
      <c r="GB130" s="202"/>
      <c r="GC130" s="202"/>
      <c r="GD130" s="202"/>
      <c r="GE130" s="202"/>
      <c r="GF130" s="202"/>
      <c r="GG130" s="202"/>
      <c r="GH130" s="202"/>
    </row>
    <row r="131" spans="1:190" x14ac:dyDescent="0.25">
      <c r="A131" s="34"/>
      <c r="B131" s="35"/>
      <c r="C131" s="35"/>
      <c r="D131" s="35"/>
      <c r="E131" s="35"/>
      <c r="F131" s="35"/>
      <c r="G131" s="35"/>
      <c r="H131" s="39"/>
      <c r="I131" s="37"/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  <c r="FE131" s="202"/>
      <c r="FF131" s="202"/>
      <c r="FG131" s="202"/>
      <c r="FH131" s="202"/>
      <c r="FI131" s="202"/>
      <c r="FJ131" s="202"/>
      <c r="FK131" s="202"/>
      <c r="FL131" s="202"/>
      <c r="FM131" s="202"/>
      <c r="FN131" s="202"/>
      <c r="FO131" s="202"/>
      <c r="FP131" s="202"/>
      <c r="FQ131" s="202"/>
      <c r="FR131" s="202"/>
      <c r="FS131" s="202"/>
      <c r="FT131" s="202"/>
      <c r="FU131" s="202"/>
      <c r="FV131" s="202"/>
      <c r="FW131" s="202"/>
      <c r="FX131" s="202"/>
      <c r="FY131" s="202"/>
      <c r="FZ131" s="202"/>
      <c r="GA131" s="202"/>
      <c r="GB131" s="202"/>
      <c r="GC131" s="202"/>
      <c r="GD131" s="202"/>
      <c r="GE131" s="202"/>
      <c r="GF131" s="202"/>
      <c r="GG131" s="202"/>
      <c r="GH131" s="202"/>
    </row>
    <row r="132" spans="1:190" x14ac:dyDescent="0.25">
      <c r="A132" s="34"/>
      <c r="B132" s="35"/>
      <c r="C132" s="35"/>
      <c r="D132" s="35"/>
      <c r="E132" s="35"/>
      <c r="F132" s="35"/>
      <c r="G132" s="35"/>
      <c r="H132" s="39"/>
      <c r="I132" s="37"/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  <c r="FE132" s="202"/>
      <c r="FF132" s="202"/>
      <c r="FG132" s="202"/>
      <c r="FH132" s="202"/>
      <c r="FI132" s="202"/>
      <c r="FJ132" s="202"/>
      <c r="FK132" s="202"/>
      <c r="FL132" s="202"/>
      <c r="FM132" s="202"/>
      <c r="FN132" s="202"/>
      <c r="FO132" s="202"/>
      <c r="FP132" s="202"/>
      <c r="FQ132" s="202"/>
      <c r="FR132" s="202"/>
      <c r="FS132" s="202"/>
      <c r="FT132" s="202"/>
      <c r="FU132" s="202"/>
      <c r="FV132" s="202"/>
      <c r="FW132" s="202"/>
      <c r="FX132" s="202"/>
      <c r="FY132" s="202"/>
      <c r="FZ132" s="202"/>
      <c r="GA132" s="202"/>
      <c r="GB132" s="202"/>
      <c r="GC132" s="202"/>
      <c r="GD132" s="202"/>
      <c r="GE132" s="202"/>
      <c r="GF132" s="202"/>
      <c r="GG132" s="202"/>
      <c r="GH132" s="202"/>
    </row>
    <row r="133" spans="1:190" x14ac:dyDescent="0.25">
      <c r="A133" s="34"/>
      <c r="B133" s="35"/>
      <c r="C133" s="35"/>
      <c r="D133" s="35"/>
      <c r="E133" s="35"/>
      <c r="F133" s="35"/>
      <c r="G133" s="35"/>
      <c r="H133" s="39"/>
      <c r="I133" s="37"/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  <c r="FE133" s="202"/>
      <c r="FF133" s="202"/>
      <c r="FG133" s="202"/>
      <c r="FH133" s="202"/>
      <c r="FI133" s="202"/>
      <c r="FJ133" s="202"/>
      <c r="FK133" s="202"/>
      <c r="FL133" s="202"/>
      <c r="FM133" s="202"/>
      <c r="FN133" s="202"/>
      <c r="FO133" s="202"/>
      <c r="FP133" s="202"/>
      <c r="FQ133" s="202"/>
      <c r="FR133" s="202"/>
      <c r="FS133" s="202"/>
      <c r="FT133" s="202"/>
      <c r="FU133" s="202"/>
      <c r="FV133" s="202"/>
      <c r="FW133" s="202"/>
      <c r="FX133" s="202"/>
      <c r="FY133" s="202"/>
      <c r="FZ133" s="202"/>
      <c r="GA133" s="202"/>
      <c r="GB133" s="202"/>
      <c r="GC133" s="202"/>
      <c r="GD133" s="202"/>
      <c r="GE133" s="202"/>
      <c r="GF133" s="202"/>
      <c r="GG133" s="202"/>
      <c r="GH133" s="202"/>
    </row>
    <row r="134" spans="1:190" x14ac:dyDescent="0.25">
      <c r="A134" s="34"/>
      <c r="B134" s="35"/>
      <c r="C134" s="35"/>
      <c r="D134" s="35"/>
      <c r="E134" s="35"/>
      <c r="F134" s="35"/>
      <c r="G134" s="35"/>
      <c r="H134" s="39"/>
      <c r="I134" s="37"/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  <c r="FE134" s="202"/>
      <c r="FF134" s="202"/>
      <c r="FG134" s="202"/>
      <c r="FH134" s="202"/>
      <c r="FI134" s="202"/>
      <c r="FJ134" s="202"/>
      <c r="FK134" s="202"/>
      <c r="FL134" s="202"/>
      <c r="FM134" s="202"/>
      <c r="FN134" s="202"/>
      <c r="FO134" s="202"/>
      <c r="FP134" s="202"/>
      <c r="FQ134" s="202"/>
      <c r="FR134" s="202"/>
      <c r="FS134" s="202"/>
      <c r="FT134" s="202"/>
      <c r="FU134" s="202"/>
      <c r="FV134" s="202"/>
      <c r="FW134" s="202"/>
      <c r="FX134" s="202"/>
      <c r="FY134" s="202"/>
      <c r="FZ134" s="202"/>
      <c r="GA134" s="202"/>
      <c r="GB134" s="202"/>
      <c r="GC134" s="202"/>
      <c r="GD134" s="202"/>
      <c r="GE134" s="202"/>
      <c r="GF134" s="202"/>
      <c r="GG134" s="202"/>
      <c r="GH134" s="202"/>
    </row>
    <row r="135" spans="1:190" x14ac:dyDescent="0.25">
      <c r="A135" s="34"/>
      <c r="B135" s="35"/>
      <c r="C135" s="35"/>
      <c r="D135" s="35"/>
      <c r="E135" s="35"/>
      <c r="F135" s="35"/>
      <c r="G135" s="35"/>
      <c r="H135" s="39"/>
      <c r="I135" s="37"/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  <c r="FE135" s="202"/>
      <c r="FF135" s="202"/>
      <c r="FG135" s="202"/>
      <c r="FH135" s="202"/>
      <c r="FI135" s="202"/>
      <c r="FJ135" s="202"/>
      <c r="FK135" s="202"/>
      <c r="FL135" s="202"/>
      <c r="FM135" s="202"/>
      <c r="FN135" s="202"/>
      <c r="FO135" s="202"/>
      <c r="FP135" s="202"/>
      <c r="FQ135" s="202"/>
      <c r="FR135" s="202"/>
      <c r="FS135" s="202"/>
      <c r="FT135" s="202"/>
      <c r="FU135" s="202"/>
      <c r="FV135" s="202"/>
      <c r="FW135" s="202"/>
      <c r="FX135" s="202"/>
      <c r="FY135" s="202"/>
      <c r="FZ135" s="202"/>
      <c r="GA135" s="202"/>
      <c r="GB135" s="202"/>
      <c r="GC135" s="202"/>
      <c r="GD135" s="202"/>
      <c r="GE135" s="202"/>
      <c r="GF135" s="202"/>
      <c r="GG135" s="202"/>
      <c r="GH135" s="202"/>
    </row>
    <row r="136" spans="1:190" x14ac:dyDescent="0.25">
      <c r="A136" s="34"/>
      <c r="B136" s="35"/>
      <c r="C136" s="35"/>
      <c r="D136" s="35"/>
      <c r="E136" s="35"/>
      <c r="F136" s="35"/>
      <c r="G136" s="35"/>
      <c r="H136" s="39"/>
      <c r="I136" s="37"/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  <c r="FE136" s="202"/>
      <c r="FF136" s="202"/>
      <c r="FG136" s="202"/>
      <c r="FH136" s="202"/>
      <c r="FI136" s="202"/>
      <c r="FJ136" s="202"/>
      <c r="FK136" s="202"/>
      <c r="FL136" s="202"/>
      <c r="FM136" s="202"/>
      <c r="FN136" s="202"/>
      <c r="FO136" s="202"/>
      <c r="FP136" s="202"/>
      <c r="FQ136" s="202"/>
      <c r="FR136" s="202"/>
      <c r="FS136" s="202"/>
      <c r="FT136" s="202"/>
      <c r="FU136" s="202"/>
      <c r="FV136" s="202"/>
      <c r="FW136" s="202"/>
      <c r="FX136" s="202"/>
      <c r="FY136" s="202"/>
      <c r="FZ136" s="202"/>
      <c r="GA136" s="202"/>
      <c r="GB136" s="202"/>
      <c r="GC136" s="202"/>
      <c r="GD136" s="202"/>
      <c r="GE136" s="202"/>
      <c r="GF136" s="202"/>
      <c r="GG136" s="202"/>
      <c r="GH136" s="202"/>
    </row>
    <row r="137" spans="1:190" x14ac:dyDescent="0.25">
      <c r="A137" s="34"/>
      <c r="B137" s="35"/>
      <c r="C137" s="35"/>
      <c r="D137" s="35"/>
      <c r="E137" s="35"/>
      <c r="F137" s="35"/>
      <c r="G137" s="35"/>
      <c r="H137" s="39"/>
      <c r="I137" s="37"/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  <c r="FE137" s="202"/>
      <c r="FF137" s="202"/>
      <c r="FG137" s="202"/>
      <c r="FH137" s="202"/>
      <c r="FI137" s="202"/>
      <c r="FJ137" s="202"/>
      <c r="FK137" s="202"/>
      <c r="FL137" s="202"/>
      <c r="FM137" s="202"/>
      <c r="FN137" s="202"/>
      <c r="FO137" s="202"/>
      <c r="FP137" s="202"/>
      <c r="FQ137" s="202"/>
      <c r="FR137" s="202"/>
      <c r="FS137" s="202"/>
      <c r="FT137" s="202"/>
      <c r="FU137" s="202"/>
      <c r="FV137" s="202"/>
      <c r="FW137" s="202"/>
      <c r="FX137" s="202"/>
      <c r="FY137" s="202"/>
      <c r="FZ137" s="202"/>
      <c r="GA137" s="202"/>
      <c r="GB137" s="202"/>
      <c r="GC137" s="202"/>
      <c r="GD137" s="202"/>
      <c r="GE137" s="202"/>
      <c r="GF137" s="202"/>
      <c r="GG137" s="202"/>
      <c r="GH137" s="202"/>
    </row>
    <row r="138" spans="1:190" x14ac:dyDescent="0.25">
      <c r="A138" s="34"/>
      <c r="B138" s="35"/>
      <c r="C138" s="35"/>
      <c r="D138" s="35"/>
      <c r="E138" s="35"/>
      <c r="F138" s="35"/>
      <c r="G138" s="35"/>
      <c r="H138" s="39"/>
      <c r="I138" s="37"/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</row>
    <row r="139" spans="1:190" x14ac:dyDescent="0.25">
      <c r="A139" s="34"/>
      <c r="B139" s="35"/>
      <c r="C139" s="35"/>
      <c r="D139" s="35"/>
      <c r="E139" s="35"/>
      <c r="F139" s="35"/>
      <c r="G139" s="35"/>
      <c r="H139" s="39"/>
      <c r="I139" s="37"/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02"/>
      <c r="GC139" s="202"/>
      <c r="GD139" s="202"/>
      <c r="GE139" s="202"/>
      <c r="GF139" s="202"/>
      <c r="GG139" s="202"/>
      <c r="GH139" s="202"/>
    </row>
    <row r="140" spans="1:190" x14ac:dyDescent="0.25">
      <c r="A140" s="34"/>
      <c r="B140" s="35"/>
      <c r="C140" s="35"/>
      <c r="D140" s="35"/>
      <c r="E140" s="35"/>
      <c r="F140" s="35"/>
      <c r="G140" s="35"/>
      <c r="H140" s="39"/>
      <c r="I140" s="37"/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02"/>
      <c r="GC140" s="202"/>
      <c r="GD140" s="202"/>
      <c r="GE140" s="202"/>
      <c r="GF140" s="202"/>
      <c r="GG140" s="202"/>
      <c r="GH140" s="202"/>
    </row>
    <row r="141" spans="1:190" x14ac:dyDescent="0.25">
      <c r="A141" s="34"/>
      <c r="B141" s="35"/>
      <c r="C141" s="35"/>
      <c r="D141" s="35"/>
      <c r="E141" s="35"/>
      <c r="F141" s="35"/>
      <c r="G141" s="35"/>
      <c r="H141" s="39"/>
      <c r="I141" s="37"/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  <c r="FE141" s="202"/>
      <c r="FF141" s="202"/>
      <c r="FG141" s="202"/>
      <c r="FH141" s="202"/>
      <c r="FI141" s="202"/>
      <c r="FJ141" s="202"/>
      <c r="FK141" s="202"/>
      <c r="FL141" s="202"/>
      <c r="FM141" s="202"/>
      <c r="FN141" s="202"/>
      <c r="FO141" s="202"/>
      <c r="FP141" s="202"/>
      <c r="FQ141" s="202"/>
      <c r="FR141" s="202"/>
      <c r="FS141" s="202"/>
      <c r="FT141" s="202"/>
      <c r="FU141" s="202"/>
      <c r="FV141" s="202"/>
      <c r="FW141" s="202"/>
      <c r="FX141" s="202"/>
      <c r="FY141" s="202"/>
      <c r="FZ141" s="202"/>
      <c r="GA141" s="202"/>
      <c r="GB141" s="202"/>
      <c r="GC141" s="202"/>
      <c r="GD141" s="202"/>
      <c r="GE141" s="202"/>
      <c r="GF141" s="202"/>
      <c r="GG141" s="202"/>
      <c r="GH141" s="202"/>
    </row>
    <row r="142" spans="1:190" x14ac:dyDescent="0.25">
      <c r="A142" s="34"/>
      <c r="B142" s="35"/>
      <c r="C142" s="35"/>
      <c r="D142" s="35"/>
      <c r="E142" s="35"/>
      <c r="F142" s="35"/>
      <c r="G142" s="35"/>
      <c r="H142" s="39"/>
      <c r="I142" s="37"/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  <c r="FE142" s="202"/>
      <c r="FF142" s="202"/>
      <c r="FG142" s="202"/>
      <c r="FH142" s="202"/>
      <c r="FI142" s="202"/>
      <c r="FJ142" s="202"/>
      <c r="FK142" s="202"/>
      <c r="FL142" s="202"/>
      <c r="FM142" s="202"/>
      <c r="FN142" s="202"/>
      <c r="FO142" s="202"/>
      <c r="FP142" s="202"/>
      <c r="FQ142" s="202"/>
      <c r="FR142" s="202"/>
      <c r="FS142" s="202"/>
      <c r="FT142" s="202"/>
      <c r="FU142" s="202"/>
      <c r="FV142" s="202"/>
      <c r="FW142" s="202"/>
      <c r="FX142" s="202"/>
      <c r="FY142" s="202"/>
      <c r="FZ142" s="202"/>
      <c r="GA142" s="202"/>
      <c r="GB142" s="202"/>
      <c r="GC142" s="202"/>
      <c r="GD142" s="202"/>
      <c r="GE142" s="202"/>
      <c r="GF142" s="202"/>
      <c r="GG142" s="202"/>
      <c r="GH142" s="202"/>
    </row>
    <row r="143" spans="1:190" x14ac:dyDescent="0.25">
      <c r="A143" s="34"/>
      <c r="B143" s="35"/>
      <c r="C143" s="35"/>
      <c r="D143" s="35"/>
      <c r="E143" s="35"/>
      <c r="F143" s="35"/>
      <c r="G143" s="35"/>
      <c r="H143" s="39"/>
      <c r="I143" s="37"/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  <c r="FE143" s="202"/>
      <c r="FF143" s="202"/>
      <c r="FG143" s="202"/>
      <c r="FH143" s="202"/>
      <c r="FI143" s="202"/>
      <c r="FJ143" s="202"/>
      <c r="FK143" s="202"/>
      <c r="FL143" s="202"/>
      <c r="FM143" s="202"/>
      <c r="FN143" s="202"/>
      <c r="FO143" s="202"/>
      <c r="FP143" s="202"/>
      <c r="FQ143" s="202"/>
      <c r="FR143" s="202"/>
      <c r="FS143" s="202"/>
      <c r="FT143" s="202"/>
      <c r="FU143" s="202"/>
      <c r="FV143" s="202"/>
      <c r="FW143" s="202"/>
      <c r="FX143" s="202"/>
      <c r="FY143" s="202"/>
      <c r="FZ143" s="202"/>
      <c r="GA143" s="202"/>
      <c r="GB143" s="202"/>
      <c r="GC143" s="202"/>
      <c r="GD143" s="202"/>
      <c r="GE143" s="202"/>
      <c r="GF143" s="202"/>
      <c r="GG143" s="202"/>
      <c r="GH143" s="202"/>
    </row>
    <row r="144" spans="1:190" x14ac:dyDescent="0.25">
      <c r="A144" s="34"/>
      <c r="B144" s="35"/>
      <c r="C144" s="35"/>
      <c r="D144" s="35"/>
      <c r="E144" s="35"/>
      <c r="F144" s="35"/>
      <c r="G144" s="35"/>
      <c r="H144" s="39"/>
      <c r="I144" s="37"/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  <c r="FE144" s="202"/>
      <c r="FF144" s="202"/>
      <c r="FG144" s="202"/>
      <c r="FH144" s="202"/>
      <c r="FI144" s="202"/>
      <c r="FJ144" s="202"/>
      <c r="FK144" s="202"/>
      <c r="FL144" s="202"/>
      <c r="FM144" s="202"/>
      <c r="FN144" s="202"/>
      <c r="FO144" s="202"/>
      <c r="FP144" s="202"/>
      <c r="FQ144" s="202"/>
      <c r="FR144" s="202"/>
      <c r="FS144" s="202"/>
      <c r="FT144" s="202"/>
      <c r="FU144" s="202"/>
      <c r="FV144" s="202"/>
      <c r="FW144" s="202"/>
      <c r="FX144" s="202"/>
      <c r="FY144" s="202"/>
      <c r="FZ144" s="202"/>
      <c r="GA144" s="202"/>
      <c r="GB144" s="202"/>
      <c r="GC144" s="202"/>
      <c r="GD144" s="202"/>
      <c r="GE144" s="202"/>
      <c r="GF144" s="202"/>
      <c r="GG144" s="202"/>
      <c r="GH144" s="202"/>
    </row>
    <row r="145" spans="1:190" x14ac:dyDescent="0.25">
      <c r="A145" s="34"/>
      <c r="B145" s="35"/>
      <c r="C145" s="35"/>
      <c r="D145" s="35"/>
      <c r="E145" s="35"/>
      <c r="F145" s="35"/>
      <c r="G145" s="35"/>
      <c r="H145" s="39"/>
      <c r="I145" s="37"/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  <c r="FE145" s="202"/>
      <c r="FF145" s="202"/>
      <c r="FG145" s="202"/>
      <c r="FH145" s="202"/>
      <c r="FI145" s="202"/>
      <c r="FJ145" s="202"/>
      <c r="FK145" s="202"/>
      <c r="FL145" s="202"/>
      <c r="FM145" s="202"/>
      <c r="FN145" s="202"/>
      <c r="FO145" s="202"/>
      <c r="FP145" s="202"/>
      <c r="FQ145" s="202"/>
      <c r="FR145" s="202"/>
      <c r="FS145" s="202"/>
      <c r="FT145" s="202"/>
      <c r="FU145" s="202"/>
      <c r="FV145" s="202"/>
      <c r="FW145" s="202"/>
      <c r="FX145" s="202"/>
      <c r="FY145" s="202"/>
      <c r="FZ145" s="202"/>
      <c r="GA145" s="202"/>
      <c r="GB145" s="202"/>
      <c r="GC145" s="202"/>
      <c r="GD145" s="202"/>
      <c r="GE145" s="202"/>
      <c r="GF145" s="202"/>
      <c r="GG145" s="202"/>
      <c r="GH145" s="202"/>
    </row>
    <row r="146" spans="1:190" x14ac:dyDescent="0.25">
      <c r="A146" s="34"/>
      <c r="B146" s="35"/>
      <c r="C146" s="35"/>
      <c r="D146" s="35"/>
      <c r="E146" s="35"/>
      <c r="F146" s="35"/>
      <c r="G146" s="35"/>
      <c r="H146" s="39"/>
      <c r="I146" s="37"/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  <c r="FE146" s="202"/>
      <c r="FF146" s="202"/>
      <c r="FG146" s="202"/>
      <c r="FH146" s="202"/>
      <c r="FI146" s="202"/>
      <c r="FJ146" s="202"/>
      <c r="FK146" s="202"/>
      <c r="FL146" s="202"/>
      <c r="FM146" s="202"/>
      <c r="FN146" s="202"/>
      <c r="FO146" s="202"/>
      <c r="FP146" s="202"/>
      <c r="FQ146" s="202"/>
      <c r="FR146" s="202"/>
      <c r="FS146" s="202"/>
      <c r="FT146" s="202"/>
      <c r="FU146" s="202"/>
      <c r="FV146" s="202"/>
      <c r="FW146" s="202"/>
      <c r="FX146" s="202"/>
      <c r="FY146" s="202"/>
      <c r="FZ146" s="202"/>
      <c r="GA146" s="202"/>
      <c r="GB146" s="202"/>
      <c r="GC146" s="202"/>
      <c r="GD146" s="202"/>
      <c r="GE146" s="202"/>
      <c r="GF146" s="202"/>
      <c r="GG146" s="202"/>
      <c r="GH146" s="202"/>
    </row>
    <row r="147" spans="1:190" x14ac:dyDescent="0.25">
      <c r="A147" s="34"/>
      <c r="B147" s="35"/>
      <c r="C147" s="35"/>
      <c r="D147" s="35"/>
      <c r="E147" s="35"/>
      <c r="F147" s="35"/>
      <c r="G147" s="35"/>
      <c r="H147" s="39"/>
      <c r="I147" s="37"/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  <c r="FE147" s="202"/>
      <c r="FF147" s="202"/>
      <c r="FG147" s="202"/>
      <c r="FH147" s="202"/>
      <c r="FI147" s="202"/>
      <c r="FJ147" s="202"/>
      <c r="FK147" s="202"/>
      <c r="FL147" s="202"/>
      <c r="FM147" s="202"/>
      <c r="FN147" s="202"/>
      <c r="FO147" s="202"/>
      <c r="FP147" s="202"/>
      <c r="FQ147" s="202"/>
      <c r="FR147" s="202"/>
      <c r="FS147" s="202"/>
      <c r="FT147" s="202"/>
      <c r="FU147" s="202"/>
      <c r="FV147" s="202"/>
      <c r="FW147" s="202"/>
      <c r="FX147" s="202"/>
      <c r="FY147" s="202"/>
      <c r="FZ147" s="202"/>
      <c r="GA147" s="202"/>
      <c r="GB147" s="202"/>
      <c r="GC147" s="202"/>
      <c r="GD147" s="202"/>
      <c r="GE147" s="202"/>
      <c r="GF147" s="202"/>
      <c r="GG147" s="202"/>
      <c r="GH147" s="202"/>
    </row>
    <row r="148" spans="1:190" x14ac:dyDescent="0.25">
      <c r="A148" s="34"/>
      <c r="B148" s="35"/>
      <c r="C148" s="35"/>
      <c r="D148" s="35"/>
      <c r="E148" s="35"/>
      <c r="F148" s="35"/>
      <c r="G148" s="35"/>
      <c r="H148" s="39"/>
      <c r="I148" s="37"/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  <c r="FE148" s="202"/>
      <c r="FF148" s="202"/>
      <c r="FG148" s="202"/>
      <c r="FH148" s="202"/>
      <c r="FI148" s="202"/>
      <c r="FJ148" s="202"/>
      <c r="FK148" s="202"/>
      <c r="FL148" s="202"/>
      <c r="FM148" s="202"/>
      <c r="FN148" s="202"/>
      <c r="FO148" s="202"/>
      <c r="FP148" s="202"/>
      <c r="FQ148" s="202"/>
      <c r="FR148" s="202"/>
      <c r="FS148" s="202"/>
      <c r="FT148" s="202"/>
      <c r="FU148" s="202"/>
      <c r="FV148" s="202"/>
      <c r="FW148" s="202"/>
      <c r="FX148" s="202"/>
      <c r="FY148" s="202"/>
      <c r="FZ148" s="202"/>
      <c r="GA148" s="202"/>
      <c r="GB148" s="202"/>
      <c r="GC148" s="202"/>
      <c r="GD148" s="202"/>
      <c r="GE148" s="202"/>
      <c r="GF148" s="202"/>
      <c r="GG148" s="202"/>
      <c r="GH148" s="202"/>
    </row>
    <row r="149" spans="1:190" x14ac:dyDescent="0.25">
      <c r="A149" s="34"/>
      <c r="B149" s="35"/>
      <c r="C149" s="35"/>
      <c r="D149" s="35"/>
      <c r="E149" s="35"/>
      <c r="F149" s="35"/>
      <c r="G149" s="35"/>
      <c r="H149" s="39"/>
      <c r="I149" s="37"/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  <c r="FE149" s="202"/>
      <c r="FF149" s="202"/>
      <c r="FG149" s="202"/>
      <c r="FH149" s="202"/>
      <c r="FI149" s="202"/>
      <c r="FJ149" s="202"/>
      <c r="FK149" s="202"/>
      <c r="FL149" s="202"/>
      <c r="FM149" s="202"/>
      <c r="FN149" s="202"/>
      <c r="FO149" s="202"/>
      <c r="FP149" s="202"/>
      <c r="FQ149" s="202"/>
      <c r="FR149" s="202"/>
      <c r="FS149" s="202"/>
      <c r="FT149" s="202"/>
      <c r="FU149" s="202"/>
      <c r="FV149" s="202"/>
      <c r="FW149" s="202"/>
      <c r="FX149" s="202"/>
      <c r="FY149" s="202"/>
      <c r="FZ149" s="202"/>
      <c r="GA149" s="202"/>
      <c r="GB149" s="202"/>
      <c r="GC149" s="202"/>
      <c r="GD149" s="202"/>
      <c r="GE149" s="202"/>
      <c r="GF149" s="202"/>
      <c r="GG149" s="202"/>
      <c r="GH149" s="202"/>
    </row>
    <row r="150" spans="1:190" x14ac:dyDescent="0.25">
      <c r="A150" s="34"/>
      <c r="B150" s="35"/>
      <c r="C150" s="35"/>
      <c r="D150" s="35"/>
      <c r="E150" s="35"/>
      <c r="F150" s="35"/>
      <c r="G150" s="35"/>
      <c r="H150" s="39"/>
      <c r="I150" s="37"/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  <c r="FE150" s="202"/>
      <c r="FF150" s="202"/>
      <c r="FG150" s="202"/>
      <c r="FH150" s="202"/>
      <c r="FI150" s="202"/>
      <c r="FJ150" s="202"/>
      <c r="FK150" s="202"/>
      <c r="FL150" s="202"/>
      <c r="FM150" s="202"/>
      <c r="FN150" s="202"/>
      <c r="FO150" s="202"/>
      <c r="FP150" s="202"/>
      <c r="FQ150" s="202"/>
      <c r="FR150" s="202"/>
      <c r="FS150" s="202"/>
      <c r="FT150" s="202"/>
      <c r="FU150" s="202"/>
      <c r="FV150" s="202"/>
      <c r="FW150" s="202"/>
      <c r="FX150" s="202"/>
      <c r="FY150" s="202"/>
      <c r="FZ150" s="202"/>
      <c r="GA150" s="202"/>
      <c r="GB150" s="202"/>
      <c r="GC150" s="202"/>
      <c r="GD150" s="202"/>
      <c r="GE150" s="202"/>
      <c r="GF150" s="202"/>
      <c r="GG150" s="202"/>
      <c r="GH150" s="202"/>
    </row>
    <row r="151" spans="1:190" x14ac:dyDescent="0.25">
      <c r="A151" s="34"/>
      <c r="B151" s="35"/>
      <c r="C151" s="35"/>
      <c r="D151" s="35"/>
      <c r="E151" s="35"/>
      <c r="F151" s="35"/>
      <c r="G151" s="35"/>
      <c r="H151" s="39"/>
      <c r="I151" s="37"/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  <c r="FE151" s="202"/>
      <c r="FF151" s="202"/>
      <c r="FG151" s="202"/>
      <c r="FH151" s="202"/>
      <c r="FI151" s="202"/>
      <c r="FJ151" s="202"/>
      <c r="FK151" s="202"/>
      <c r="FL151" s="202"/>
      <c r="FM151" s="202"/>
      <c r="FN151" s="202"/>
      <c r="FO151" s="202"/>
      <c r="FP151" s="202"/>
      <c r="FQ151" s="202"/>
      <c r="FR151" s="202"/>
      <c r="FS151" s="202"/>
      <c r="FT151" s="202"/>
      <c r="FU151" s="202"/>
      <c r="FV151" s="202"/>
      <c r="FW151" s="202"/>
      <c r="FX151" s="202"/>
      <c r="FY151" s="202"/>
      <c r="FZ151" s="202"/>
      <c r="GA151" s="202"/>
      <c r="GB151" s="202"/>
      <c r="GC151" s="202"/>
      <c r="GD151" s="202"/>
      <c r="GE151" s="202"/>
      <c r="GF151" s="202"/>
      <c r="GG151" s="202"/>
      <c r="GH151" s="202"/>
    </row>
    <row r="152" spans="1:190" x14ac:dyDescent="0.25">
      <c r="A152" s="34"/>
      <c r="B152" s="35"/>
      <c r="C152" s="35"/>
      <c r="D152" s="35"/>
      <c r="E152" s="35"/>
      <c r="F152" s="35"/>
      <c r="G152" s="35"/>
      <c r="H152" s="39"/>
      <c r="I152" s="37"/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  <c r="FE152" s="202"/>
      <c r="FF152" s="202"/>
      <c r="FG152" s="202"/>
      <c r="FH152" s="202"/>
      <c r="FI152" s="202"/>
      <c r="FJ152" s="202"/>
      <c r="FK152" s="202"/>
      <c r="FL152" s="202"/>
      <c r="FM152" s="202"/>
      <c r="FN152" s="202"/>
      <c r="FO152" s="202"/>
      <c r="FP152" s="202"/>
      <c r="FQ152" s="202"/>
      <c r="FR152" s="202"/>
      <c r="FS152" s="202"/>
      <c r="FT152" s="202"/>
      <c r="FU152" s="202"/>
      <c r="FV152" s="202"/>
      <c r="FW152" s="202"/>
      <c r="FX152" s="202"/>
      <c r="FY152" s="202"/>
      <c r="FZ152" s="202"/>
      <c r="GA152" s="202"/>
      <c r="GB152" s="202"/>
      <c r="GC152" s="202"/>
      <c r="GD152" s="202"/>
      <c r="GE152" s="202"/>
      <c r="GF152" s="202"/>
      <c r="GG152" s="202"/>
      <c r="GH152" s="202"/>
    </row>
    <row r="153" spans="1:190" x14ac:dyDescent="0.25">
      <c r="A153" s="34"/>
      <c r="B153" s="35"/>
      <c r="C153" s="35"/>
      <c r="D153" s="35"/>
      <c r="E153" s="35"/>
      <c r="F153" s="35"/>
      <c r="G153" s="35"/>
      <c r="H153" s="39"/>
      <c r="I153" s="37"/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  <c r="FE153" s="202"/>
      <c r="FF153" s="202"/>
      <c r="FG153" s="202"/>
      <c r="FH153" s="202"/>
      <c r="FI153" s="202"/>
      <c r="FJ153" s="202"/>
      <c r="FK153" s="202"/>
      <c r="FL153" s="202"/>
      <c r="FM153" s="202"/>
      <c r="FN153" s="202"/>
      <c r="FO153" s="202"/>
      <c r="FP153" s="202"/>
      <c r="FQ153" s="202"/>
      <c r="FR153" s="202"/>
      <c r="FS153" s="202"/>
      <c r="FT153" s="202"/>
      <c r="FU153" s="202"/>
      <c r="FV153" s="202"/>
      <c r="FW153" s="202"/>
      <c r="FX153" s="202"/>
      <c r="FY153" s="202"/>
      <c r="FZ153" s="202"/>
      <c r="GA153" s="202"/>
      <c r="GB153" s="202"/>
      <c r="GC153" s="202"/>
      <c r="GD153" s="202"/>
      <c r="GE153" s="202"/>
      <c r="GF153" s="202"/>
      <c r="GG153" s="202"/>
      <c r="GH153" s="202"/>
    </row>
    <row r="154" spans="1:190" x14ac:dyDescent="0.25">
      <c r="A154" s="34"/>
      <c r="B154" s="35"/>
      <c r="C154" s="35"/>
      <c r="D154" s="35"/>
      <c r="E154" s="35"/>
      <c r="F154" s="35"/>
      <c r="G154" s="35"/>
      <c r="H154" s="39"/>
      <c r="I154" s="37"/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  <c r="FE154" s="202"/>
      <c r="FF154" s="202"/>
      <c r="FG154" s="202"/>
      <c r="FH154" s="202"/>
      <c r="FI154" s="202"/>
      <c r="FJ154" s="202"/>
      <c r="FK154" s="202"/>
      <c r="FL154" s="202"/>
      <c r="FM154" s="202"/>
      <c r="FN154" s="202"/>
      <c r="FO154" s="202"/>
      <c r="FP154" s="202"/>
      <c r="FQ154" s="202"/>
      <c r="FR154" s="202"/>
      <c r="FS154" s="202"/>
      <c r="FT154" s="202"/>
      <c r="FU154" s="202"/>
      <c r="FV154" s="202"/>
      <c r="FW154" s="202"/>
      <c r="FX154" s="202"/>
      <c r="FY154" s="202"/>
      <c r="FZ154" s="202"/>
      <c r="GA154" s="202"/>
      <c r="GB154" s="202"/>
      <c r="GC154" s="202"/>
      <c r="GD154" s="202"/>
      <c r="GE154" s="202"/>
      <c r="GF154" s="202"/>
      <c r="GG154" s="202"/>
      <c r="GH154" s="202"/>
    </row>
    <row r="155" spans="1:190" x14ac:dyDescent="0.25">
      <c r="A155" s="34"/>
      <c r="B155" s="35"/>
      <c r="C155" s="35"/>
      <c r="D155" s="35"/>
      <c r="E155" s="35"/>
      <c r="F155" s="35"/>
      <c r="G155" s="35"/>
      <c r="H155" s="39"/>
      <c r="I155" s="37"/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  <c r="FE155" s="202"/>
      <c r="FF155" s="202"/>
      <c r="FG155" s="202"/>
      <c r="FH155" s="202"/>
      <c r="FI155" s="202"/>
      <c r="FJ155" s="202"/>
      <c r="FK155" s="202"/>
      <c r="FL155" s="202"/>
      <c r="FM155" s="202"/>
      <c r="FN155" s="202"/>
      <c r="FO155" s="202"/>
      <c r="FP155" s="202"/>
      <c r="FQ155" s="202"/>
      <c r="FR155" s="202"/>
      <c r="FS155" s="202"/>
      <c r="FT155" s="202"/>
      <c r="FU155" s="202"/>
      <c r="FV155" s="202"/>
      <c r="FW155" s="202"/>
      <c r="FX155" s="202"/>
      <c r="FY155" s="202"/>
      <c r="FZ155" s="202"/>
      <c r="GA155" s="202"/>
      <c r="GB155" s="202"/>
      <c r="GC155" s="202"/>
      <c r="GD155" s="202"/>
      <c r="GE155" s="202"/>
      <c r="GF155" s="202"/>
      <c r="GG155" s="202"/>
      <c r="GH155" s="202"/>
    </row>
    <row r="156" spans="1:190" x14ac:dyDescent="0.25">
      <c r="A156" s="34"/>
      <c r="B156" s="35"/>
      <c r="C156" s="35"/>
      <c r="D156" s="35"/>
      <c r="E156" s="35"/>
      <c r="F156" s="35"/>
      <c r="G156" s="35"/>
      <c r="H156" s="39"/>
      <c r="I156" s="37"/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  <c r="FE156" s="202"/>
      <c r="FF156" s="202"/>
      <c r="FG156" s="202"/>
      <c r="FH156" s="202"/>
      <c r="FI156" s="202"/>
      <c r="FJ156" s="202"/>
      <c r="FK156" s="202"/>
      <c r="FL156" s="202"/>
      <c r="FM156" s="202"/>
      <c r="FN156" s="202"/>
      <c r="FO156" s="202"/>
      <c r="FP156" s="202"/>
      <c r="FQ156" s="202"/>
      <c r="FR156" s="202"/>
      <c r="FS156" s="202"/>
      <c r="FT156" s="202"/>
      <c r="FU156" s="202"/>
      <c r="FV156" s="202"/>
      <c r="FW156" s="202"/>
      <c r="FX156" s="202"/>
      <c r="FY156" s="202"/>
      <c r="FZ156" s="202"/>
      <c r="GA156" s="202"/>
      <c r="GB156" s="202"/>
      <c r="GC156" s="202"/>
      <c r="GD156" s="202"/>
      <c r="GE156" s="202"/>
      <c r="GF156" s="202"/>
      <c r="GG156" s="202"/>
      <c r="GH156" s="202"/>
    </row>
    <row r="157" spans="1:190" x14ac:dyDescent="0.25">
      <c r="A157" s="34"/>
      <c r="B157" s="35"/>
      <c r="C157" s="35"/>
      <c r="D157" s="35"/>
      <c r="E157" s="35"/>
      <c r="F157" s="35"/>
      <c r="G157" s="35"/>
      <c r="H157" s="39"/>
      <c r="I157" s="37"/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  <c r="FE157" s="202"/>
      <c r="FF157" s="202"/>
      <c r="FG157" s="202"/>
      <c r="FH157" s="202"/>
      <c r="FI157" s="202"/>
      <c r="FJ157" s="202"/>
      <c r="FK157" s="202"/>
      <c r="FL157" s="202"/>
      <c r="FM157" s="202"/>
      <c r="FN157" s="202"/>
      <c r="FO157" s="202"/>
      <c r="FP157" s="202"/>
      <c r="FQ157" s="202"/>
      <c r="FR157" s="202"/>
      <c r="FS157" s="202"/>
      <c r="FT157" s="202"/>
      <c r="FU157" s="202"/>
      <c r="FV157" s="202"/>
      <c r="FW157" s="202"/>
      <c r="FX157" s="202"/>
      <c r="FY157" s="202"/>
      <c r="FZ157" s="202"/>
      <c r="GA157" s="202"/>
      <c r="GB157" s="202"/>
      <c r="GC157" s="202"/>
      <c r="GD157" s="202"/>
      <c r="GE157" s="202"/>
      <c r="GF157" s="202"/>
      <c r="GG157" s="202"/>
      <c r="GH157" s="202"/>
    </row>
    <row r="158" spans="1:190" x14ac:dyDescent="0.25">
      <c r="A158" s="34"/>
      <c r="B158" s="35"/>
      <c r="C158" s="35"/>
      <c r="D158" s="35"/>
      <c r="E158" s="35"/>
      <c r="F158" s="35"/>
      <c r="G158" s="35"/>
      <c r="H158" s="39"/>
      <c r="I158" s="37"/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  <c r="FE158" s="202"/>
      <c r="FF158" s="202"/>
      <c r="FG158" s="202"/>
      <c r="FH158" s="202"/>
      <c r="FI158" s="202"/>
      <c r="FJ158" s="202"/>
      <c r="FK158" s="202"/>
      <c r="FL158" s="202"/>
      <c r="FM158" s="202"/>
      <c r="FN158" s="202"/>
      <c r="FO158" s="202"/>
      <c r="FP158" s="202"/>
      <c r="FQ158" s="202"/>
      <c r="FR158" s="202"/>
      <c r="FS158" s="202"/>
      <c r="FT158" s="202"/>
      <c r="FU158" s="202"/>
      <c r="FV158" s="202"/>
      <c r="FW158" s="202"/>
      <c r="FX158" s="202"/>
      <c r="FY158" s="202"/>
      <c r="FZ158" s="202"/>
      <c r="GA158" s="202"/>
      <c r="GB158" s="202"/>
      <c r="GC158" s="202"/>
      <c r="GD158" s="202"/>
      <c r="GE158" s="202"/>
      <c r="GF158" s="202"/>
      <c r="GG158" s="202"/>
      <c r="GH158" s="202"/>
    </row>
    <row r="159" spans="1:190" x14ac:dyDescent="0.25">
      <c r="A159" s="34"/>
      <c r="B159" s="35"/>
      <c r="C159" s="35"/>
      <c r="D159" s="35"/>
      <c r="E159" s="35"/>
      <c r="F159" s="35"/>
      <c r="G159" s="35"/>
      <c r="H159" s="39"/>
      <c r="I159" s="37"/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  <c r="FE159" s="202"/>
      <c r="FF159" s="202"/>
      <c r="FG159" s="202"/>
      <c r="FH159" s="202"/>
      <c r="FI159" s="202"/>
      <c r="FJ159" s="202"/>
      <c r="FK159" s="202"/>
      <c r="FL159" s="202"/>
      <c r="FM159" s="202"/>
      <c r="FN159" s="202"/>
      <c r="FO159" s="202"/>
      <c r="FP159" s="202"/>
      <c r="FQ159" s="202"/>
      <c r="FR159" s="202"/>
      <c r="FS159" s="202"/>
      <c r="FT159" s="202"/>
      <c r="FU159" s="202"/>
      <c r="FV159" s="202"/>
      <c r="FW159" s="202"/>
      <c r="FX159" s="202"/>
      <c r="FY159" s="202"/>
      <c r="FZ159" s="202"/>
      <c r="GA159" s="202"/>
      <c r="GB159" s="202"/>
      <c r="GC159" s="202"/>
      <c r="GD159" s="202"/>
      <c r="GE159" s="202"/>
      <c r="GF159" s="202"/>
      <c r="GG159" s="202"/>
      <c r="GH159" s="202"/>
    </row>
    <row r="160" spans="1:190" x14ac:dyDescent="0.25">
      <c r="A160" s="34"/>
      <c r="B160" s="35"/>
      <c r="C160" s="35"/>
      <c r="D160" s="35"/>
      <c r="E160" s="35"/>
      <c r="F160" s="35"/>
      <c r="G160" s="35"/>
      <c r="H160" s="39"/>
      <c r="I160" s="37"/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  <c r="FE160" s="202"/>
      <c r="FF160" s="202"/>
      <c r="FG160" s="202"/>
      <c r="FH160" s="202"/>
      <c r="FI160" s="202"/>
      <c r="FJ160" s="202"/>
      <c r="FK160" s="202"/>
      <c r="FL160" s="202"/>
      <c r="FM160" s="202"/>
      <c r="FN160" s="202"/>
      <c r="FO160" s="202"/>
      <c r="FP160" s="202"/>
      <c r="FQ160" s="202"/>
      <c r="FR160" s="202"/>
      <c r="FS160" s="202"/>
      <c r="FT160" s="202"/>
      <c r="FU160" s="202"/>
      <c r="FV160" s="202"/>
      <c r="FW160" s="202"/>
      <c r="FX160" s="202"/>
      <c r="FY160" s="202"/>
      <c r="FZ160" s="202"/>
      <c r="GA160" s="202"/>
      <c r="GB160" s="202"/>
      <c r="GC160" s="202"/>
      <c r="GD160" s="202"/>
      <c r="GE160" s="202"/>
      <c r="GF160" s="202"/>
      <c r="GG160" s="202"/>
      <c r="GH160" s="202"/>
    </row>
    <row r="161" spans="1:190" x14ac:dyDescent="0.25">
      <c r="A161" s="34"/>
      <c r="B161" s="35"/>
      <c r="C161" s="35"/>
      <c r="D161" s="35"/>
      <c r="E161" s="35"/>
      <c r="F161" s="35"/>
      <c r="G161" s="35"/>
      <c r="H161" s="39"/>
      <c r="I161" s="37"/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  <c r="FE161" s="202"/>
      <c r="FF161" s="202"/>
      <c r="FG161" s="202"/>
      <c r="FH161" s="202"/>
      <c r="FI161" s="202"/>
      <c r="FJ161" s="202"/>
      <c r="FK161" s="202"/>
      <c r="FL161" s="202"/>
      <c r="FM161" s="202"/>
      <c r="FN161" s="202"/>
      <c r="FO161" s="202"/>
      <c r="FP161" s="202"/>
      <c r="FQ161" s="202"/>
      <c r="FR161" s="202"/>
      <c r="FS161" s="202"/>
      <c r="FT161" s="202"/>
      <c r="FU161" s="202"/>
      <c r="FV161" s="202"/>
      <c r="FW161" s="202"/>
      <c r="FX161" s="202"/>
      <c r="FY161" s="202"/>
      <c r="FZ161" s="202"/>
      <c r="GA161" s="202"/>
      <c r="GB161" s="202"/>
      <c r="GC161" s="202"/>
      <c r="GD161" s="202"/>
      <c r="GE161" s="202"/>
      <c r="GF161" s="202"/>
      <c r="GG161" s="202"/>
      <c r="GH161" s="202"/>
    </row>
    <row r="162" spans="1:190" x14ac:dyDescent="0.25">
      <c r="A162" s="34"/>
      <c r="B162" s="35"/>
      <c r="C162" s="35"/>
      <c r="D162" s="35"/>
      <c r="E162" s="35"/>
      <c r="F162" s="35"/>
      <c r="G162" s="35"/>
      <c r="H162" s="39"/>
      <c r="I162" s="37"/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  <c r="FE162" s="202"/>
      <c r="FF162" s="202"/>
      <c r="FG162" s="202"/>
      <c r="FH162" s="202"/>
      <c r="FI162" s="202"/>
      <c r="FJ162" s="202"/>
      <c r="FK162" s="202"/>
      <c r="FL162" s="202"/>
      <c r="FM162" s="202"/>
      <c r="FN162" s="202"/>
      <c r="FO162" s="202"/>
      <c r="FP162" s="202"/>
      <c r="FQ162" s="202"/>
      <c r="FR162" s="202"/>
      <c r="FS162" s="202"/>
      <c r="FT162" s="202"/>
      <c r="FU162" s="202"/>
      <c r="FV162" s="202"/>
      <c r="FW162" s="202"/>
      <c r="FX162" s="202"/>
      <c r="FY162" s="202"/>
      <c r="FZ162" s="202"/>
      <c r="GA162" s="202"/>
      <c r="GB162" s="202"/>
      <c r="GC162" s="202"/>
      <c r="GD162" s="202"/>
      <c r="GE162" s="202"/>
      <c r="GF162" s="202"/>
      <c r="GG162" s="202"/>
      <c r="GH162" s="202"/>
    </row>
    <row r="163" spans="1:190" x14ac:dyDescent="0.25">
      <c r="A163" s="34"/>
      <c r="B163" s="35"/>
      <c r="C163" s="35"/>
      <c r="D163" s="35"/>
      <c r="E163" s="35"/>
      <c r="F163" s="35"/>
      <c r="G163" s="35"/>
      <c r="H163" s="39"/>
      <c r="I163" s="37"/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  <c r="FE163" s="202"/>
      <c r="FF163" s="202"/>
      <c r="FG163" s="202"/>
      <c r="FH163" s="202"/>
      <c r="FI163" s="202"/>
      <c r="FJ163" s="202"/>
      <c r="FK163" s="202"/>
      <c r="FL163" s="202"/>
      <c r="FM163" s="202"/>
      <c r="FN163" s="202"/>
      <c r="FO163" s="202"/>
      <c r="FP163" s="202"/>
      <c r="FQ163" s="202"/>
      <c r="FR163" s="202"/>
      <c r="FS163" s="202"/>
      <c r="FT163" s="202"/>
      <c r="FU163" s="202"/>
      <c r="FV163" s="202"/>
      <c r="FW163" s="202"/>
      <c r="FX163" s="202"/>
      <c r="FY163" s="202"/>
      <c r="FZ163" s="202"/>
      <c r="GA163" s="202"/>
      <c r="GB163" s="202"/>
      <c r="GC163" s="202"/>
      <c r="GD163" s="202"/>
      <c r="GE163" s="202"/>
      <c r="GF163" s="202"/>
      <c r="GG163" s="202"/>
      <c r="GH163" s="202"/>
    </row>
    <row r="164" spans="1:190" x14ac:dyDescent="0.25">
      <c r="A164" s="34"/>
      <c r="B164" s="35"/>
      <c r="C164" s="35"/>
      <c r="D164" s="35"/>
      <c r="E164" s="35"/>
      <c r="F164" s="35"/>
      <c r="G164" s="35"/>
      <c r="H164" s="39"/>
      <c r="I164" s="37"/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  <c r="FE164" s="202"/>
      <c r="FF164" s="202"/>
      <c r="FG164" s="202"/>
      <c r="FH164" s="202"/>
      <c r="FI164" s="202"/>
      <c r="FJ164" s="202"/>
      <c r="FK164" s="202"/>
      <c r="FL164" s="202"/>
      <c r="FM164" s="202"/>
      <c r="FN164" s="202"/>
      <c r="FO164" s="202"/>
      <c r="FP164" s="202"/>
      <c r="FQ164" s="202"/>
      <c r="FR164" s="202"/>
      <c r="FS164" s="202"/>
      <c r="FT164" s="202"/>
      <c r="FU164" s="202"/>
      <c r="FV164" s="202"/>
      <c r="FW164" s="202"/>
      <c r="FX164" s="202"/>
      <c r="FY164" s="202"/>
      <c r="FZ164" s="202"/>
      <c r="GA164" s="202"/>
      <c r="GB164" s="202"/>
      <c r="GC164" s="202"/>
      <c r="GD164" s="202"/>
      <c r="GE164" s="202"/>
      <c r="GF164" s="202"/>
      <c r="GG164" s="202"/>
      <c r="GH164" s="202"/>
    </row>
    <row r="165" spans="1:190" x14ac:dyDescent="0.25">
      <c r="A165" s="34"/>
      <c r="B165" s="35"/>
      <c r="C165" s="35"/>
      <c r="D165" s="35"/>
      <c r="E165" s="35"/>
      <c r="F165" s="35"/>
      <c r="G165" s="35"/>
      <c r="H165" s="39"/>
      <c r="I165" s="37"/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  <c r="FE165" s="202"/>
      <c r="FF165" s="202"/>
      <c r="FG165" s="202"/>
      <c r="FH165" s="202"/>
      <c r="FI165" s="202"/>
      <c r="FJ165" s="202"/>
      <c r="FK165" s="202"/>
      <c r="FL165" s="202"/>
      <c r="FM165" s="202"/>
      <c r="FN165" s="202"/>
      <c r="FO165" s="202"/>
      <c r="FP165" s="202"/>
      <c r="FQ165" s="202"/>
      <c r="FR165" s="202"/>
      <c r="FS165" s="202"/>
      <c r="FT165" s="202"/>
      <c r="FU165" s="202"/>
      <c r="FV165" s="202"/>
      <c r="FW165" s="202"/>
      <c r="FX165" s="202"/>
      <c r="FY165" s="202"/>
      <c r="FZ165" s="202"/>
      <c r="GA165" s="202"/>
      <c r="GB165" s="202"/>
      <c r="GC165" s="202"/>
      <c r="GD165" s="202"/>
      <c r="GE165" s="202"/>
      <c r="GF165" s="202"/>
      <c r="GG165" s="202"/>
      <c r="GH165" s="202"/>
    </row>
    <row r="166" spans="1:190" x14ac:dyDescent="0.25">
      <c r="A166" s="34"/>
      <c r="B166" s="35"/>
      <c r="C166" s="35"/>
      <c r="D166" s="35"/>
      <c r="E166" s="35"/>
      <c r="F166" s="35"/>
      <c r="G166" s="35"/>
      <c r="H166" s="39"/>
      <c r="I166" s="37"/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  <c r="FE166" s="202"/>
      <c r="FF166" s="202"/>
      <c r="FG166" s="202"/>
      <c r="FH166" s="202"/>
      <c r="FI166" s="202"/>
      <c r="FJ166" s="202"/>
      <c r="FK166" s="202"/>
      <c r="FL166" s="202"/>
      <c r="FM166" s="202"/>
      <c r="FN166" s="202"/>
      <c r="FO166" s="202"/>
      <c r="FP166" s="202"/>
      <c r="FQ166" s="202"/>
      <c r="FR166" s="202"/>
      <c r="FS166" s="202"/>
      <c r="FT166" s="202"/>
      <c r="FU166" s="202"/>
      <c r="FV166" s="202"/>
      <c r="FW166" s="202"/>
      <c r="FX166" s="202"/>
      <c r="FY166" s="202"/>
      <c r="FZ166" s="202"/>
      <c r="GA166" s="202"/>
      <c r="GB166" s="202"/>
      <c r="GC166" s="202"/>
      <c r="GD166" s="202"/>
      <c r="GE166" s="202"/>
      <c r="GF166" s="202"/>
      <c r="GG166" s="202"/>
      <c r="GH166" s="202"/>
    </row>
    <row r="167" spans="1:190" x14ac:dyDescent="0.25">
      <c r="A167" s="34"/>
      <c r="B167" s="35"/>
      <c r="C167" s="35"/>
      <c r="D167" s="35"/>
      <c r="E167" s="35"/>
      <c r="F167" s="35"/>
      <c r="G167" s="35"/>
      <c r="H167" s="39"/>
      <c r="I167" s="37"/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  <c r="FE167" s="202"/>
      <c r="FF167" s="202"/>
      <c r="FG167" s="202"/>
      <c r="FH167" s="202"/>
      <c r="FI167" s="202"/>
      <c r="FJ167" s="202"/>
      <c r="FK167" s="202"/>
      <c r="FL167" s="202"/>
      <c r="FM167" s="202"/>
      <c r="FN167" s="202"/>
      <c r="FO167" s="202"/>
      <c r="FP167" s="202"/>
      <c r="FQ167" s="202"/>
      <c r="FR167" s="202"/>
      <c r="FS167" s="202"/>
      <c r="FT167" s="202"/>
      <c r="FU167" s="202"/>
      <c r="FV167" s="202"/>
      <c r="FW167" s="202"/>
      <c r="FX167" s="202"/>
      <c r="FY167" s="202"/>
      <c r="FZ167" s="202"/>
      <c r="GA167" s="202"/>
      <c r="GB167" s="202"/>
      <c r="GC167" s="202"/>
      <c r="GD167" s="202"/>
      <c r="GE167" s="202"/>
      <c r="GF167" s="202"/>
      <c r="GG167" s="202"/>
      <c r="GH167" s="202"/>
    </row>
    <row r="168" spans="1:190" x14ac:dyDescent="0.25">
      <c r="A168" s="34"/>
      <c r="B168" s="35"/>
      <c r="C168" s="35"/>
      <c r="D168" s="35"/>
      <c r="E168" s="35"/>
      <c r="F168" s="35"/>
      <c r="G168" s="35"/>
      <c r="H168" s="39"/>
      <c r="I168" s="37"/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  <c r="FE168" s="202"/>
      <c r="FF168" s="202"/>
      <c r="FG168" s="202"/>
      <c r="FH168" s="202"/>
      <c r="FI168" s="202"/>
      <c r="FJ168" s="202"/>
      <c r="FK168" s="202"/>
      <c r="FL168" s="202"/>
      <c r="FM168" s="202"/>
      <c r="FN168" s="202"/>
      <c r="FO168" s="202"/>
      <c r="FP168" s="202"/>
      <c r="FQ168" s="202"/>
      <c r="FR168" s="202"/>
      <c r="FS168" s="202"/>
      <c r="FT168" s="202"/>
      <c r="FU168" s="202"/>
      <c r="FV168" s="202"/>
      <c r="FW168" s="202"/>
      <c r="FX168" s="202"/>
      <c r="FY168" s="202"/>
      <c r="FZ168" s="202"/>
      <c r="GA168" s="202"/>
      <c r="GB168" s="202"/>
      <c r="GC168" s="202"/>
      <c r="GD168" s="202"/>
      <c r="GE168" s="202"/>
      <c r="GF168" s="202"/>
      <c r="GG168" s="202"/>
      <c r="GH168" s="202"/>
    </row>
    <row r="169" spans="1:190" x14ac:dyDescent="0.25">
      <c r="A169" s="34"/>
      <c r="B169" s="35"/>
      <c r="C169" s="35"/>
      <c r="D169" s="35"/>
      <c r="E169" s="35"/>
      <c r="F169" s="35"/>
      <c r="G169" s="35"/>
      <c r="H169" s="39"/>
      <c r="I169" s="37"/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  <c r="FE169" s="202"/>
      <c r="FF169" s="202"/>
      <c r="FG169" s="202"/>
      <c r="FH169" s="202"/>
      <c r="FI169" s="202"/>
      <c r="FJ169" s="202"/>
      <c r="FK169" s="202"/>
      <c r="FL169" s="202"/>
      <c r="FM169" s="202"/>
      <c r="FN169" s="202"/>
      <c r="FO169" s="202"/>
      <c r="FP169" s="202"/>
      <c r="FQ169" s="202"/>
      <c r="FR169" s="202"/>
      <c r="FS169" s="202"/>
      <c r="FT169" s="202"/>
      <c r="FU169" s="202"/>
      <c r="FV169" s="202"/>
      <c r="FW169" s="202"/>
      <c r="FX169" s="202"/>
      <c r="FY169" s="202"/>
      <c r="FZ169" s="202"/>
      <c r="GA169" s="202"/>
      <c r="GB169" s="202"/>
      <c r="GC169" s="202"/>
      <c r="GD169" s="202"/>
      <c r="GE169" s="202"/>
      <c r="GF169" s="202"/>
      <c r="GG169" s="202"/>
      <c r="GH169" s="202"/>
    </row>
    <row r="170" spans="1:190" x14ac:dyDescent="0.25">
      <c r="A170" s="34"/>
      <c r="B170" s="35"/>
      <c r="C170" s="35"/>
      <c r="D170" s="35"/>
      <c r="E170" s="35"/>
      <c r="F170" s="35"/>
      <c r="G170" s="35"/>
      <c r="H170" s="39"/>
      <c r="I170" s="37"/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  <c r="FE170" s="202"/>
      <c r="FF170" s="202"/>
      <c r="FG170" s="202"/>
      <c r="FH170" s="202"/>
      <c r="FI170" s="202"/>
      <c r="FJ170" s="202"/>
      <c r="FK170" s="202"/>
      <c r="FL170" s="202"/>
      <c r="FM170" s="202"/>
      <c r="FN170" s="202"/>
      <c r="FO170" s="202"/>
      <c r="FP170" s="202"/>
      <c r="FQ170" s="202"/>
      <c r="FR170" s="202"/>
      <c r="FS170" s="202"/>
      <c r="FT170" s="202"/>
      <c r="FU170" s="202"/>
      <c r="FV170" s="202"/>
      <c r="FW170" s="202"/>
      <c r="FX170" s="202"/>
      <c r="FY170" s="202"/>
      <c r="FZ170" s="202"/>
      <c r="GA170" s="202"/>
      <c r="GB170" s="202"/>
      <c r="GC170" s="202"/>
      <c r="GD170" s="202"/>
      <c r="GE170" s="202"/>
      <c r="GF170" s="202"/>
      <c r="GG170" s="202"/>
      <c r="GH170" s="202"/>
    </row>
    <row r="171" spans="1:190" x14ac:dyDescent="0.25">
      <c r="A171" s="34"/>
      <c r="B171" s="35"/>
      <c r="C171" s="35"/>
      <c r="D171" s="35"/>
      <c r="E171" s="35"/>
      <c r="F171" s="35"/>
      <c r="G171" s="35"/>
      <c r="H171" s="39"/>
      <c r="I171" s="37"/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  <c r="FE171" s="202"/>
      <c r="FF171" s="202"/>
      <c r="FG171" s="202"/>
      <c r="FH171" s="202"/>
      <c r="FI171" s="202"/>
      <c r="FJ171" s="202"/>
      <c r="FK171" s="202"/>
      <c r="FL171" s="202"/>
      <c r="FM171" s="202"/>
      <c r="FN171" s="202"/>
      <c r="FO171" s="202"/>
      <c r="FP171" s="202"/>
      <c r="FQ171" s="202"/>
      <c r="FR171" s="202"/>
      <c r="FS171" s="202"/>
      <c r="FT171" s="202"/>
      <c r="FU171" s="202"/>
      <c r="FV171" s="202"/>
      <c r="FW171" s="202"/>
      <c r="FX171" s="202"/>
      <c r="FY171" s="202"/>
      <c r="FZ171" s="202"/>
      <c r="GA171" s="202"/>
      <c r="GB171" s="202"/>
      <c r="GC171" s="202"/>
      <c r="GD171" s="202"/>
      <c r="GE171" s="202"/>
      <c r="GF171" s="202"/>
      <c r="GG171" s="202"/>
      <c r="GH171" s="202"/>
    </row>
    <row r="172" spans="1:190" x14ac:dyDescent="0.25">
      <c r="A172" s="34"/>
      <c r="B172" s="35"/>
      <c r="C172" s="35"/>
      <c r="D172" s="35"/>
      <c r="E172" s="35"/>
      <c r="F172" s="35"/>
      <c r="G172" s="35"/>
      <c r="H172" s="39"/>
      <c r="I172" s="37"/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  <c r="FE172" s="202"/>
      <c r="FF172" s="202"/>
      <c r="FG172" s="202"/>
      <c r="FH172" s="202"/>
      <c r="FI172" s="202"/>
      <c r="FJ172" s="202"/>
      <c r="FK172" s="202"/>
      <c r="FL172" s="202"/>
      <c r="FM172" s="202"/>
      <c r="FN172" s="202"/>
      <c r="FO172" s="202"/>
      <c r="FP172" s="202"/>
      <c r="FQ172" s="202"/>
      <c r="FR172" s="202"/>
      <c r="FS172" s="202"/>
      <c r="FT172" s="202"/>
      <c r="FU172" s="202"/>
      <c r="FV172" s="202"/>
      <c r="FW172" s="202"/>
      <c r="FX172" s="202"/>
      <c r="FY172" s="202"/>
      <c r="FZ172" s="202"/>
      <c r="GA172" s="202"/>
      <c r="GB172" s="202"/>
      <c r="GC172" s="202"/>
      <c r="GD172" s="202"/>
      <c r="GE172" s="202"/>
      <c r="GF172" s="202"/>
      <c r="GG172" s="202"/>
      <c r="GH172" s="202"/>
    </row>
    <row r="173" spans="1:190" x14ac:dyDescent="0.25">
      <c r="A173" s="34"/>
      <c r="B173" s="35"/>
      <c r="C173" s="35"/>
      <c r="D173" s="35"/>
      <c r="E173" s="35"/>
      <c r="F173" s="35"/>
      <c r="G173" s="35"/>
      <c r="H173" s="39"/>
      <c r="I173" s="37"/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  <c r="FE173" s="202"/>
      <c r="FF173" s="202"/>
      <c r="FG173" s="202"/>
      <c r="FH173" s="202"/>
      <c r="FI173" s="202"/>
      <c r="FJ173" s="202"/>
      <c r="FK173" s="202"/>
      <c r="FL173" s="202"/>
      <c r="FM173" s="202"/>
      <c r="FN173" s="202"/>
      <c r="FO173" s="202"/>
      <c r="FP173" s="202"/>
      <c r="FQ173" s="202"/>
      <c r="FR173" s="202"/>
      <c r="FS173" s="202"/>
      <c r="FT173" s="202"/>
      <c r="FU173" s="202"/>
      <c r="FV173" s="202"/>
      <c r="FW173" s="202"/>
      <c r="FX173" s="202"/>
      <c r="FY173" s="202"/>
      <c r="FZ173" s="202"/>
      <c r="GA173" s="202"/>
      <c r="GB173" s="202"/>
      <c r="GC173" s="202"/>
      <c r="GD173" s="202"/>
      <c r="GE173" s="202"/>
      <c r="GF173" s="202"/>
      <c r="GG173" s="202"/>
      <c r="GH173" s="202"/>
    </row>
    <row r="174" spans="1:190" x14ac:dyDescent="0.25">
      <c r="A174" s="34"/>
      <c r="B174" s="35"/>
      <c r="C174" s="35"/>
      <c r="D174" s="35"/>
      <c r="E174" s="35"/>
      <c r="F174" s="35"/>
      <c r="G174" s="35"/>
      <c r="H174" s="39"/>
      <c r="I174" s="37"/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  <c r="FE174" s="202"/>
      <c r="FF174" s="202"/>
      <c r="FG174" s="202"/>
      <c r="FH174" s="202"/>
      <c r="FI174" s="202"/>
      <c r="FJ174" s="202"/>
      <c r="FK174" s="202"/>
      <c r="FL174" s="202"/>
      <c r="FM174" s="202"/>
      <c r="FN174" s="202"/>
      <c r="FO174" s="202"/>
      <c r="FP174" s="202"/>
      <c r="FQ174" s="202"/>
      <c r="FR174" s="202"/>
      <c r="FS174" s="202"/>
      <c r="FT174" s="202"/>
      <c r="FU174" s="202"/>
      <c r="FV174" s="202"/>
      <c r="FW174" s="202"/>
      <c r="FX174" s="202"/>
      <c r="FY174" s="202"/>
      <c r="FZ174" s="202"/>
      <c r="GA174" s="202"/>
      <c r="GB174" s="202"/>
      <c r="GC174" s="202"/>
      <c r="GD174" s="202"/>
      <c r="GE174" s="202"/>
      <c r="GF174" s="202"/>
      <c r="GG174" s="202"/>
      <c r="GH174" s="202"/>
    </row>
    <row r="175" spans="1:190" x14ac:dyDescent="0.25">
      <c r="A175" s="34"/>
      <c r="B175" s="35"/>
      <c r="C175" s="35"/>
      <c r="D175" s="35"/>
      <c r="E175" s="35"/>
      <c r="F175" s="35"/>
      <c r="G175" s="35"/>
      <c r="H175" s="39"/>
      <c r="I175" s="37"/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  <c r="FE175" s="202"/>
      <c r="FF175" s="202"/>
      <c r="FG175" s="202"/>
      <c r="FH175" s="202"/>
      <c r="FI175" s="202"/>
      <c r="FJ175" s="202"/>
      <c r="FK175" s="202"/>
      <c r="FL175" s="202"/>
      <c r="FM175" s="202"/>
      <c r="FN175" s="202"/>
      <c r="FO175" s="202"/>
      <c r="FP175" s="202"/>
      <c r="FQ175" s="202"/>
      <c r="FR175" s="202"/>
      <c r="FS175" s="202"/>
      <c r="FT175" s="202"/>
      <c r="FU175" s="202"/>
      <c r="FV175" s="202"/>
      <c r="FW175" s="202"/>
      <c r="FX175" s="202"/>
      <c r="FY175" s="202"/>
      <c r="FZ175" s="202"/>
      <c r="GA175" s="202"/>
      <c r="GB175" s="202"/>
      <c r="GC175" s="202"/>
      <c r="GD175" s="202"/>
      <c r="GE175" s="202"/>
      <c r="GF175" s="202"/>
      <c r="GG175" s="202"/>
      <c r="GH175" s="202"/>
    </row>
    <row r="176" spans="1:190" x14ac:dyDescent="0.25">
      <c r="A176" s="34"/>
      <c r="B176" s="35"/>
      <c r="C176" s="35"/>
      <c r="D176" s="35"/>
      <c r="E176" s="35"/>
      <c r="F176" s="35"/>
      <c r="G176" s="35"/>
      <c r="H176" s="39"/>
      <c r="I176" s="37"/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  <c r="FE176" s="202"/>
      <c r="FF176" s="202"/>
      <c r="FG176" s="202"/>
      <c r="FH176" s="202"/>
      <c r="FI176" s="202"/>
      <c r="FJ176" s="202"/>
      <c r="FK176" s="202"/>
      <c r="FL176" s="202"/>
      <c r="FM176" s="202"/>
      <c r="FN176" s="202"/>
      <c r="FO176" s="202"/>
      <c r="FP176" s="202"/>
      <c r="FQ176" s="202"/>
      <c r="FR176" s="202"/>
      <c r="FS176" s="202"/>
      <c r="FT176" s="202"/>
      <c r="FU176" s="202"/>
      <c r="FV176" s="202"/>
      <c r="FW176" s="202"/>
      <c r="FX176" s="202"/>
      <c r="FY176" s="202"/>
      <c r="FZ176" s="202"/>
      <c r="GA176" s="202"/>
      <c r="GB176" s="202"/>
      <c r="GC176" s="202"/>
      <c r="GD176" s="202"/>
      <c r="GE176" s="202"/>
      <c r="GF176" s="202"/>
      <c r="GG176" s="202"/>
      <c r="GH176" s="202"/>
    </row>
    <row r="177" spans="1:190" x14ac:dyDescent="0.25">
      <c r="A177" s="34"/>
      <c r="B177" s="35"/>
      <c r="C177" s="35"/>
      <c r="D177" s="35"/>
      <c r="E177" s="35"/>
      <c r="F177" s="35"/>
      <c r="G177" s="35"/>
      <c r="H177" s="39"/>
      <c r="I177" s="37"/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  <c r="FE177" s="202"/>
      <c r="FF177" s="202"/>
      <c r="FG177" s="202"/>
      <c r="FH177" s="202"/>
      <c r="FI177" s="202"/>
      <c r="FJ177" s="202"/>
      <c r="FK177" s="202"/>
      <c r="FL177" s="202"/>
      <c r="FM177" s="202"/>
      <c r="FN177" s="202"/>
      <c r="FO177" s="202"/>
      <c r="FP177" s="202"/>
      <c r="FQ177" s="202"/>
      <c r="FR177" s="202"/>
      <c r="FS177" s="202"/>
      <c r="FT177" s="202"/>
      <c r="FU177" s="202"/>
      <c r="FV177" s="202"/>
      <c r="FW177" s="202"/>
      <c r="FX177" s="202"/>
      <c r="FY177" s="202"/>
      <c r="FZ177" s="202"/>
      <c r="GA177" s="202"/>
      <c r="GB177" s="202"/>
      <c r="GC177" s="202"/>
      <c r="GD177" s="202"/>
      <c r="GE177" s="202"/>
      <c r="GF177" s="202"/>
      <c r="GG177" s="202"/>
      <c r="GH177" s="202"/>
    </row>
    <row r="178" spans="1:190" x14ac:dyDescent="0.25">
      <c r="A178" s="34"/>
      <c r="B178" s="35"/>
      <c r="C178" s="35"/>
      <c r="D178" s="35"/>
      <c r="E178" s="35"/>
      <c r="F178" s="35"/>
      <c r="G178" s="35"/>
      <c r="H178" s="39"/>
      <c r="I178" s="37"/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  <c r="FE178" s="202"/>
      <c r="FF178" s="202"/>
      <c r="FG178" s="202"/>
      <c r="FH178" s="202"/>
      <c r="FI178" s="202"/>
      <c r="FJ178" s="202"/>
      <c r="FK178" s="202"/>
      <c r="FL178" s="202"/>
      <c r="FM178" s="202"/>
      <c r="FN178" s="202"/>
      <c r="FO178" s="202"/>
      <c r="FP178" s="202"/>
      <c r="FQ178" s="202"/>
      <c r="FR178" s="202"/>
      <c r="FS178" s="202"/>
      <c r="FT178" s="202"/>
      <c r="FU178" s="202"/>
      <c r="FV178" s="202"/>
      <c r="FW178" s="202"/>
      <c r="FX178" s="202"/>
      <c r="FY178" s="202"/>
      <c r="FZ178" s="202"/>
      <c r="GA178" s="202"/>
      <c r="GB178" s="202"/>
      <c r="GC178" s="202"/>
      <c r="GD178" s="202"/>
      <c r="GE178" s="202"/>
      <c r="GF178" s="202"/>
      <c r="GG178" s="202"/>
      <c r="GH178" s="202"/>
    </row>
    <row r="179" spans="1:190" x14ac:dyDescent="0.25">
      <c r="A179" s="34"/>
      <c r="B179" s="35"/>
      <c r="C179" s="35"/>
      <c r="D179" s="35"/>
      <c r="E179" s="35"/>
      <c r="F179" s="35"/>
      <c r="G179" s="35"/>
      <c r="H179" s="39"/>
      <c r="I179" s="37"/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  <c r="FE179" s="202"/>
      <c r="FF179" s="202"/>
      <c r="FG179" s="202"/>
      <c r="FH179" s="202"/>
      <c r="FI179" s="202"/>
      <c r="FJ179" s="202"/>
      <c r="FK179" s="202"/>
      <c r="FL179" s="202"/>
      <c r="FM179" s="202"/>
      <c r="FN179" s="202"/>
      <c r="FO179" s="202"/>
      <c r="FP179" s="202"/>
      <c r="FQ179" s="202"/>
      <c r="FR179" s="202"/>
      <c r="FS179" s="202"/>
      <c r="FT179" s="202"/>
      <c r="FU179" s="202"/>
      <c r="FV179" s="202"/>
      <c r="FW179" s="202"/>
      <c r="FX179" s="202"/>
      <c r="FY179" s="202"/>
      <c r="FZ179" s="202"/>
      <c r="GA179" s="202"/>
      <c r="GB179" s="202"/>
      <c r="GC179" s="202"/>
      <c r="GD179" s="202"/>
      <c r="GE179" s="202"/>
      <c r="GF179" s="202"/>
      <c r="GG179" s="202"/>
      <c r="GH179" s="202"/>
    </row>
    <row r="180" spans="1:190" x14ac:dyDescent="0.25">
      <c r="A180" s="34"/>
      <c r="B180" s="35"/>
      <c r="C180" s="35"/>
      <c r="D180" s="35"/>
      <c r="E180" s="35"/>
      <c r="F180" s="35"/>
      <c r="G180" s="35"/>
      <c r="H180" s="39"/>
      <c r="I180" s="37"/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  <c r="FE180" s="202"/>
      <c r="FF180" s="202"/>
      <c r="FG180" s="202"/>
      <c r="FH180" s="202"/>
      <c r="FI180" s="202"/>
      <c r="FJ180" s="202"/>
      <c r="FK180" s="202"/>
      <c r="FL180" s="202"/>
      <c r="FM180" s="202"/>
      <c r="FN180" s="202"/>
      <c r="FO180" s="202"/>
      <c r="FP180" s="202"/>
      <c r="FQ180" s="202"/>
      <c r="FR180" s="202"/>
      <c r="FS180" s="202"/>
      <c r="FT180" s="202"/>
      <c r="FU180" s="202"/>
      <c r="FV180" s="202"/>
      <c r="FW180" s="202"/>
      <c r="FX180" s="202"/>
      <c r="FY180" s="202"/>
      <c r="FZ180" s="202"/>
      <c r="GA180" s="202"/>
      <c r="GB180" s="202"/>
      <c r="GC180" s="202"/>
      <c r="GD180" s="202"/>
      <c r="GE180" s="202"/>
      <c r="GF180" s="202"/>
      <c r="GG180" s="202"/>
      <c r="GH180" s="202"/>
    </row>
    <row r="181" spans="1:190" x14ac:dyDescent="0.25">
      <c r="A181" s="34"/>
      <c r="B181" s="35"/>
      <c r="C181" s="35"/>
      <c r="D181" s="35"/>
      <c r="E181" s="35"/>
      <c r="F181" s="35"/>
      <c r="G181" s="35"/>
      <c r="H181" s="39"/>
      <c r="I181" s="37"/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  <c r="FE181" s="202"/>
      <c r="FF181" s="202"/>
      <c r="FG181" s="202"/>
      <c r="FH181" s="202"/>
      <c r="FI181" s="202"/>
      <c r="FJ181" s="202"/>
      <c r="FK181" s="202"/>
      <c r="FL181" s="202"/>
      <c r="FM181" s="202"/>
      <c r="FN181" s="202"/>
      <c r="FO181" s="202"/>
      <c r="FP181" s="202"/>
      <c r="FQ181" s="202"/>
      <c r="FR181" s="202"/>
      <c r="FS181" s="202"/>
      <c r="FT181" s="202"/>
      <c r="FU181" s="202"/>
      <c r="FV181" s="202"/>
      <c r="FW181" s="202"/>
      <c r="FX181" s="202"/>
      <c r="FY181" s="202"/>
      <c r="FZ181" s="202"/>
      <c r="GA181" s="202"/>
      <c r="GB181" s="202"/>
      <c r="GC181" s="202"/>
      <c r="GD181" s="202"/>
      <c r="GE181" s="202"/>
      <c r="GF181" s="202"/>
      <c r="GG181" s="202"/>
      <c r="GH181" s="202"/>
    </row>
    <row r="182" spans="1:190" x14ac:dyDescent="0.25">
      <c r="A182" s="34"/>
      <c r="B182" s="35"/>
      <c r="C182" s="35"/>
      <c r="D182" s="35"/>
      <c r="E182" s="35"/>
      <c r="F182" s="35"/>
      <c r="G182" s="35"/>
      <c r="H182" s="39"/>
      <c r="I182" s="37"/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  <c r="FE182" s="202"/>
      <c r="FF182" s="202"/>
      <c r="FG182" s="202"/>
      <c r="FH182" s="202"/>
      <c r="FI182" s="202"/>
      <c r="FJ182" s="202"/>
      <c r="FK182" s="202"/>
      <c r="FL182" s="202"/>
      <c r="FM182" s="202"/>
      <c r="FN182" s="202"/>
      <c r="FO182" s="202"/>
      <c r="FP182" s="202"/>
      <c r="FQ182" s="202"/>
      <c r="FR182" s="202"/>
      <c r="FS182" s="202"/>
      <c r="FT182" s="202"/>
      <c r="FU182" s="202"/>
      <c r="FV182" s="202"/>
      <c r="FW182" s="202"/>
      <c r="FX182" s="202"/>
      <c r="FY182" s="202"/>
      <c r="FZ182" s="202"/>
      <c r="GA182" s="202"/>
      <c r="GB182" s="202"/>
      <c r="GC182" s="202"/>
      <c r="GD182" s="202"/>
      <c r="GE182" s="202"/>
      <c r="GF182" s="202"/>
      <c r="GG182" s="202"/>
      <c r="GH182" s="202"/>
    </row>
    <row r="183" spans="1:190" x14ac:dyDescent="0.25">
      <c r="A183" s="34"/>
      <c r="B183" s="35"/>
      <c r="C183" s="35"/>
      <c r="D183" s="35"/>
      <c r="E183" s="35"/>
      <c r="F183" s="35"/>
      <c r="G183" s="35"/>
      <c r="H183" s="39"/>
      <c r="I183" s="37"/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  <c r="FE183" s="202"/>
      <c r="FF183" s="202"/>
      <c r="FG183" s="202"/>
      <c r="FH183" s="202"/>
      <c r="FI183" s="202"/>
      <c r="FJ183" s="202"/>
      <c r="FK183" s="202"/>
      <c r="FL183" s="202"/>
      <c r="FM183" s="202"/>
      <c r="FN183" s="202"/>
      <c r="FO183" s="202"/>
      <c r="FP183" s="202"/>
      <c r="FQ183" s="202"/>
      <c r="FR183" s="202"/>
      <c r="FS183" s="202"/>
      <c r="FT183" s="202"/>
      <c r="FU183" s="202"/>
      <c r="FV183" s="202"/>
      <c r="FW183" s="202"/>
      <c r="FX183" s="202"/>
      <c r="FY183" s="202"/>
      <c r="FZ183" s="202"/>
      <c r="GA183" s="202"/>
      <c r="GB183" s="202"/>
      <c r="GC183" s="202"/>
      <c r="GD183" s="202"/>
      <c r="GE183" s="202"/>
      <c r="GF183" s="202"/>
      <c r="GG183" s="202"/>
      <c r="GH183" s="202"/>
    </row>
    <row r="184" spans="1:190" x14ac:dyDescent="0.25">
      <c r="A184" s="34"/>
      <c r="B184" s="35"/>
      <c r="C184" s="35"/>
      <c r="D184" s="35"/>
      <c r="E184" s="35"/>
      <c r="F184" s="35"/>
      <c r="G184" s="35"/>
      <c r="H184" s="39"/>
      <c r="I184" s="37"/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  <c r="FE184" s="202"/>
      <c r="FF184" s="202"/>
      <c r="FG184" s="202"/>
      <c r="FH184" s="202"/>
      <c r="FI184" s="202"/>
      <c r="FJ184" s="202"/>
      <c r="FK184" s="202"/>
      <c r="FL184" s="202"/>
      <c r="FM184" s="202"/>
      <c r="FN184" s="202"/>
      <c r="FO184" s="202"/>
      <c r="FP184" s="202"/>
      <c r="FQ184" s="202"/>
      <c r="FR184" s="202"/>
      <c r="FS184" s="202"/>
      <c r="FT184" s="202"/>
      <c r="FU184" s="202"/>
      <c r="FV184" s="202"/>
      <c r="FW184" s="202"/>
      <c r="FX184" s="202"/>
      <c r="FY184" s="202"/>
      <c r="FZ184" s="202"/>
      <c r="GA184" s="202"/>
      <c r="GB184" s="202"/>
      <c r="GC184" s="202"/>
      <c r="GD184" s="202"/>
      <c r="GE184" s="202"/>
      <c r="GF184" s="202"/>
      <c r="GG184" s="202"/>
      <c r="GH184" s="202"/>
    </row>
    <row r="185" spans="1:190" x14ac:dyDescent="0.25">
      <c r="A185" s="34"/>
      <c r="B185" s="35"/>
      <c r="C185" s="35"/>
      <c r="D185" s="35"/>
      <c r="E185" s="35"/>
      <c r="F185" s="35"/>
      <c r="G185" s="35"/>
      <c r="H185" s="39"/>
      <c r="I185" s="37"/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  <c r="FE185" s="202"/>
      <c r="FF185" s="202"/>
      <c r="FG185" s="202"/>
      <c r="FH185" s="202"/>
      <c r="FI185" s="202"/>
      <c r="FJ185" s="202"/>
      <c r="FK185" s="202"/>
      <c r="FL185" s="202"/>
      <c r="FM185" s="202"/>
      <c r="FN185" s="202"/>
      <c r="FO185" s="202"/>
      <c r="FP185" s="202"/>
      <c r="FQ185" s="202"/>
      <c r="FR185" s="202"/>
      <c r="FS185" s="202"/>
      <c r="FT185" s="202"/>
      <c r="FU185" s="202"/>
      <c r="FV185" s="202"/>
      <c r="FW185" s="202"/>
      <c r="FX185" s="202"/>
      <c r="FY185" s="202"/>
      <c r="FZ185" s="202"/>
      <c r="GA185" s="202"/>
      <c r="GB185" s="202"/>
      <c r="GC185" s="202"/>
      <c r="GD185" s="202"/>
      <c r="GE185" s="202"/>
      <c r="GF185" s="202"/>
      <c r="GG185" s="202"/>
      <c r="GH185" s="202"/>
    </row>
    <row r="186" spans="1:190" x14ac:dyDescent="0.25">
      <c r="A186" s="34"/>
      <c r="B186" s="35"/>
      <c r="C186" s="35"/>
      <c r="D186" s="35"/>
      <c r="E186" s="35"/>
      <c r="F186" s="35"/>
      <c r="G186" s="35"/>
      <c r="H186" s="39"/>
      <c r="I186" s="37"/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  <c r="FE186" s="202"/>
      <c r="FF186" s="202"/>
      <c r="FG186" s="202"/>
      <c r="FH186" s="202"/>
      <c r="FI186" s="202"/>
      <c r="FJ186" s="202"/>
      <c r="FK186" s="202"/>
      <c r="FL186" s="202"/>
      <c r="FM186" s="202"/>
      <c r="FN186" s="202"/>
      <c r="FO186" s="202"/>
      <c r="FP186" s="202"/>
      <c r="FQ186" s="202"/>
      <c r="FR186" s="202"/>
      <c r="FS186" s="202"/>
      <c r="FT186" s="202"/>
      <c r="FU186" s="202"/>
      <c r="FV186" s="202"/>
      <c r="FW186" s="202"/>
      <c r="FX186" s="202"/>
      <c r="FY186" s="202"/>
      <c r="FZ186" s="202"/>
      <c r="GA186" s="202"/>
      <c r="GB186" s="202"/>
      <c r="GC186" s="202"/>
      <c r="GD186" s="202"/>
      <c r="GE186" s="202"/>
      <c r="GF186" s="202"/>
      <c r="GG186" s="202"/>
      <c r="GH186" s="202"/>
    </row>
    <row r="187" spans="1:190" x14ac:dyDescent="0.25">
      <c r="A187" s="34"/>
      <c r="B187" s="35"/>
      <c r="C187" s="35"/>
      <c r="D187" s="35"/>
      <c r="E187" s="35"/>
      <c r="F187" s="35"/>
      <c r="G187" s="35"/>
      <c r="H187" s="39"/>
      <c r="I187" s="37"/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  <c r="FE187" s="202"/>
      <c r="FF187" s="202"/>
      <c r="FG187" s="202"/>
      <c r="FH187" s="202"/>
      <c r="FI187" s="202"/>
      <c r="FJ187" s="202"/>
      <c r="FK187" s="202"/>
      <c r="FL187" s="202"/>
      <c r="FM187" s="202"/>
      <c r="FN187" s="202"/>
      <c r="FO187" s="202"/>
      <c r="FP187" s="202"/>
      <c r="FQ187" s="202"/>
      <c r="FR187" s="202"/>
      <c r="FS187" s="202"/>
      <c r="FT187" s="202"/>
      <c r="FU187" s="202"/>
      <c r="FV187" s="202"/>
      <c r="FW187" s="202"/>
      <c r="FX187" s="202"/>
      <c r="FY187" s="202"/>
      <c r="FZ187" s="202"/>
      <c r="GA187" s="202"/>
      <c r="GB187" s="202"/>
      <c r="GC187" s="202"/>
      <c r="GD187" s="202"/>
      <c r="GE187" s="202"/>
      <c r="GF187" s="202"/>
      <c r="GG187" s="202"/>
      <c r="GH187" s="202"/>
    </row>
    <row r="188" spans="1:190" x14ac:dyDescent="0.25">
      <c r="A188" s="34"/>
      <c r="B188" s="35"/>
      <c r="C188" s="35"/>
      <c r="D188" s="35"/>
      <c r="E188" s="35"/>
      <c r="F188" s="35"/>
      <c r="G188" s="35"/>
      <c r="H188" s="39"/>
      <c r="I188" s="37"/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  <c r="FE188" s="202"/>
      <c r="FF188" s="202"/>
      <c r="FG188" s="202"/>
      <c r="FH188" s="202"/>
      <c r="FI188" s="202"/>
      <c r="FJ188" s="202"/>
      <c r="FK188" s="202"/>
      <c r="FL188" s="202"/>
      <c r="FM188" s="202"/>
      <c r="FN188" s="202"/>
      <c r="FO188" s="202"/>
      <c r="FP188" s="202"/>
      <c r="FQ188" s="202"/>
      <c r="FR188" s="202"/>
      <c r="FS188" s="202"/>
      <c r="FT188" s="202"/>
      <c r="FU188" s="202"/>
      <c r="FV188" s="202"/>
      <c r="FW188" s="202"/>
      <c r="FX188" s="202"/>
      <c r="FY188" s="202"/>
      <c r="FZ188" s="202"/>
      <c r="GA188" s="202"/>
      <c r="GB188" s="202"/>
      <c r="GC188" s="202"/>
      <c r="GD188" s="202"/>
      <c r="GE188" s="202"/>
      <c r="GF188" s="202"/>
      <c r="GG188" s="202"/>
      <c r="GH188" s="202"/>
    </row>
    <row r="189" spans="1:190" x14ac:dyDescent="0.25">
      <c r="A189" s="34"/>
      <c r="B189" s="35"/>
      <c r="C189" s="35"/>
      <c r="D189" s="35"/>
      <c r="E189" s="35"/>
      <c r="F189" s="35"/>
      <c r="G189" s="35"/>
      <c r="H189" s="39"/>
      <c r="I189" s="37"/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  <c r="FE189" s="202"/>
      <c r="FF189" s="202"/>
      <c r="FG189" s="202"/>
      <c r="FH189" s="202"/>
      <c r="FI189" s="202"/>
      <c r="FJ189" s="202"/>
      <c r="FK189" s="202"/>
      <c r="FL189" s="202"/>
      <c r="FM189" s="202"/>
      <c r="FN189" s="202"/>
      <c r="FO189" s="202"/>
      <c r="FP189" s="202"/>
      <c r="FQ189" s="202"/>
      <c r="FR189" s="202"/>
      <c r="FS189" s="202"/>
      <c r="FT189" s="202"/>
      <c r="FU189" s="202"/>
      <c r="FV189" s="202"/>
      <c r="FW189" s="202"/>
      <c r="FX189" s="202"/>
      <c r="FY189" s="202"/>
      <c r="FZ189" s="202"/>
      <c r="GA189" s="202"/>
      <c r="GB189" s="202"/>
      <c r="GC189" s="202"/>
      <c r="GD189" s="202"/>
      <c r="GE189" s="202"/>
      <c r="GF189" s="202"/>
      <c r="GG189" s="202"/>
      <c r="GH189" s="202"/>
    </row>
    <row r="190" spans="1:190" x14ac:dyDescent="0.25">
      <c r="A190" s="34"/>
      <c r="B190" s="35"/>
      <c r="C190" s="35"/>
      <c r="D190" s="35"/>
      <c r="E190" s="35"/>
      <c r="F190" s="35"/>
      <c r="G190" s="35"/>
      <c r="H190" s="39"/>
      <c r="I190" s="37"/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  <c r="FE190" s="202"/>
      <c r="FF190" s="202"/>
      <c r="FG190" s="202"/>
      <c r="FH190" s="202"/>
      <c r="FI190" s="202"/>
      <c r="FJ190" s="202"/>
      <c r="FK190" s="202"/>
      <c r="FL190" s="202"/>
      <c r="FM190" s="202"/>
      <c r="FN190" s="202"/>
      <c r="FO190" s="202"/>
      <c r="FP190" s="202"/>
      <c r="FQ190" s="202"/>
      <c r="FR190" s="202"/>
      <c r="FS190" s="202"/>
      <c r="FT190" s="202"/>
      <c r="FU190" s="202"/>
      <c r="FV190" s="202"/>
      <c r="FW190" s="202"/>
      <c r="FX190" s="202"/>
      <c r="FY190" s="202"/>
      <c r="FZ190" s="202"/>
      <c r="GA190" s="202"/>
      <c r="GB190" s="202"/>
      <c r="GC190" s="202"/>
      <c r="GD190" s="202"/>
      <c r="GE190" s="202"/>
      <c r="GF190" s="202"/>
      <c r="GG190" s="202"/>
      <c r="GH190" s="202"/>
    </row>
    <row r="191" spans="1:190" x14ac:dyDescent="0.25">
      <c r="A191" s="34"/>
      <c r="B191" s="35"/>
      <c r="C191" s="35"/>
      <c r="D191" s="35"/>
      <c r="E191" s="35"/>
      <c r="F191" s="35"/>
      <c r="G191" s="35"/>
      <c r="H191" s="39"/>
      <c r="I191" s="37"/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  <c r="FE191" s="202"/>
      <c r="FF191" s="202"/>
      <c r="FG191" s="202"/>
      <c r="FH191" s="202"/>
      <c r="FI191" s="202"/>
      <c r="FJ191" s="202"/>
      <c r="FK191" s="202"/>
      <c r="FL191" s="202"/>
      <c r="FM191" s="202"/>
      <c r="FN191" s="202"/>
      <c r="FO191" s="202"/>
      <c r="FP191" s="202"/>
      <c r="FQ191" s="202"/>
      <c r="FR191" s="202"/>
      <c r="FS191" s="202"/>
      <c r="FT191" s="202"/>
      <c r="FU191" s="202"/>
      <c r="FV191" s="202"/>
      <c r="FW191" s="202"/>
      <c r="FX191" s="202"/>
      <c r="FY191" s="202"/>
      <c r="FZ191" s="202"/>
      <c r="GA191" s="202"/>
      <c r="GB191" s="202"/>
      <c r="GC191" s="202"/>
      <c r="GD191" s="202"/>
      <c r="GE191" s="202"/>
      <c r="GF191" s="202"/>
      <c r="GG191" s="202"/>
      <c r="GH191" s="202"/>
    </row>
    <row r="192" spans="1:190" x14ac:dyDescent="0.25">
      <c r="A192" s="34"/>
      <c r="B192" s="35"/>
      <c r="C192" s="35"/>
      <c r="D192" s="35"/>
      <c r="E192" s="35"/>
      <c r="F192" s="35"/>
      <c r="G192" s="35"/>
      <c r="H192" s="39"/>
      <c r="I192" s="37"/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  <c r="FE192" s="202"/>
      <c r="FF192" s="202"/>
      <c r="FG192" s="202"/>
      <c r="FH192" s="202"/>
      <c r="FI192" s="202"/>
      <c r="FJ192" s="202"/>
      <c r="FK192" s="202"/>
      <c r="FL192" s="202"/>
      <c r="FM192" s="202"/>
      <c r="FN192" s="202"/>
      <c r="FO192" s="202"/>
      <c r="FP192" s="202"/>
      <c r="FQ192" s="202"/>
      <c r="FR192" s="202"/>
      <c r="FS192" s="202"/>
      <c r="FT192" s="202"/>
      <c r="FU192" s="202"/>
      <c r="FV192" s="202"/>
      <c r="FW192" s="202"/>
      <c r="FX192" s="202"/>
      <c r="FY192" s="202"/>
      <c r="FZ192" s="202"/>
      <c r="GA192" s="202"/>
      <c r="GB192" s="202"/>
      <c r="GC192" s="202"/>
      <c r="GD192" s="202"/>
      <c r="GE192" s="202"/>
      <c r="GF192" s="202"/>
      <c r="GG192" s="202"/>
      <c r="GH192" s="202"/>
    </row>
    <row r="193" spans="1:190" x14ac:dyDescent="0.25">
      <c r="A193" s="34"/>
      <c r="B193" s="35"/>
      <c r="C193" s="35"/>
      <c r="D193" s="35"/>
      <c r="E193" s="35"/>
      <c r="F193" s="35"/>
      <c r="G193" s="35"/>
      <c r="H193" s="39"/>
      <c r="I193" s="37"/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  <c r="FE193" s="202"/>
      <c r="FF193" s="202"/>
      <c r="FG193" s="202"/>
      <c r="FH193" s="202"/>
      <c r="FI193" s="202"/>
      <c r="FJ193" s="202"/>
      <c r="FK193" s="202"/>
      <c r="FL193" s="202"/>
      <c r="FM193" s="202"/>
      <c r="FN193" s="202"/>
      <c r="FO193" s="202"/>
      <c r="FP193" s="202"/>
      <c r="FQ193" s="202"/>
      <c r="FR193" s="202"/>
      <c r="FS193" s="202"/>
      <c r="FT193" s="202"/>
      <c r="FU193" s="202"/>
      <c r="FV193" s="202"/>
      <c r="FW193" s="202"/>
      <c r="FX193" s="202"/>
      <c r="FY193" s="202"/>
      <c r="FZ193" s="202"/>
      <c r="GA193" s="202"/>
      <c r="GB193" s="202"/>
      <c r="GC193" s="202"/>
      <c r="GD193" s="202"/>
      <c r="GE193" s="202"/>
      <c r="GF193" s="202"/>
      <c r="GG193" s="202"/>
      <c r="GH193" s="202"/>
    </row>
    <row r="194" spans="1:190" x14ac:dyDescent="0.25">
      <c r="A194" s="34"/>
      <c r="B194" s="35"/>
      <c r="C194" s="35"/>
      <c r="D194" s="35"/>
      <c r="E194" s="35"/>
      <c r="F194" s="35"/>
      <c r="G194" s="35"/>
      <c r="H194" s="39"/>
      <c r="I194" s="37"/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  <c r="FE194" s="202"/>
      <c r="FF194" s="202"/>
      <c r="FG194" s="202"/>
      <c r="FH194" s="202"/>
      <c r="FI194" s="202"/>
      <c r="FJ194" s="202"/>
      <c r="FK194" s="202"/>
      <c r="FL194" s="202"/>
      <c r="FM194" s="202"/>
      <c r="FN194" s="202"/>
      <c r="FO194" s="202"/>
      <c r="FP194" s="202"/>
      <c r="FQ194" s="202"/>
      <c r="FR194" s="202"/>
      <c r="FS194" s="202"/>
      <c r="FT194" s="202"/>
      <c r="FU194" s="202"/>
      <c r="FV194" s="202"/>
      <c r="FW194" s="202"/>
      <c r="FX194" s="202"/>
      <c r="FY194" s="202"/>
      <c r="FZ194" s="202"/>
      <c r="GA194" s="202"/>
      <c r="GB194" s="202"/>
      <c r="GC194" s="202"/>
      <c r="GD194" s="202"/>
      <c r="GE194" s="202"/>
      <c r="GF194" s="202"/>
      <c r="GG194" s="202"/>
      <c r="GH194" s="202"/>
    </row>
    <row r="195" spans="1:190" x14ac:dyDescent="0.25">
      <c r="A195" s="34"/>
      <c r="B195" s="35"/>
      <c r="C195" s="35"/>
      <c r="D195" s="35"/>
      <c r="E195" s="35"/>
      <c r="F195" s="35"/>
      <c r="G195" s="35"/>
      <c r="H195" s="39"/>
      <c r="I195" s="37"/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  <c r="FE195" s="202"/>
      <c r="FF195" s="202"/>
      <c r="FG195" s="202"/>
      <c r="FH195" s="202"/>
      <c r="FI195" s="202"/>
      <c r="FJ195" s="202"/>
      <c r="FK195" s="202"/>
      <c r="FL195" s="202"/>
      <c r="FM195" s="202"/>
      <c r="FN195" s="202"/>
      <c r="FO195" s="202"/>
      <c r="FP195" s="202"/>
      <c r="FQ195" s="202"/>
      <c r="FR195" s="202"/>
      <c r="FS195" s="202"/>
      <c r="FT195" s="202"/>
      <c r="FU195" s="202"/>
      <c r="FV195" s="202"/>
      <c r="FW195" s="202"/>
      <c r="FX195" s="202"/>
      <c r="FY195" s="202"/>
      <c r="FZ195" s="202"/>
      <c r="GA195" s="202"/>
      <c r="GB195" s="202"/>
      <c r="GC195" s="202"/>
      <c r="GD195" s="202"/>
      <c r="GE195" s="202"/>
      <c r="GF195" s="202"/>
      <c r="GG195" s="202"/>
      <c r="GH195" s="202"/>
    </row>
    <row r="196" spans="1:190" x14ac:dyDescent="0.25">
      <c r="A196" s="34"/>
      <c r="B196" s="35"/>
      <c r="C196" s="35"/>
      <c r="D196" s="35"/>
      <c r="E196" s="35"/>
      <c r="F196" s="35"/>
      <c r="G196" s="35"/>
      <c r="H196" s="39"/>
      <c r="I196" s="37"/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  <c r="FE196" s="202"/>
      <c r="FF196" s="202"/>
      <c r="FG196" s="202"/>
      <c r="FH196" s="202"/>
      <c r="FI196" s="202"/>
      <c r="FJ196" s="202"/>
      <c r="FK196" s="202"/>
      <c r="FL196" s="202"/>
      <c r="FM196" s="202"/>
      <c r="FN196" s="202"/>
      <c r="FO196" s="202"/>
      <c r="FP196" s="202"/>
      <c r="FQ196" s="202"/>
      <c r="FR196" s="202"/>
      <c r="FS196" s="202"/>
      <c r="FT196" s="202"/>
      <c r="FU196" s="202"/>
      <c r="FV196" s="202"/>
      <c r="FW196" s="202"/>
      <c r="FX196" s="202"/>
      <c r="FY196" s="202"/>
      <c r="FZ196" s="202"/>
      <c r="GA196" s="202"/>
      <c r="GB196" s="202"/>
      <c r="GC196" s="202"/>
      <c r="GD196" s="202"/>
      <c r="GE196" s="202"/>
      <c r="GF196" s="202"/>
      <c r="GG196" s="202"/>
      <c r="GH196" s="202"/>
    </row>
    <row r="197" spans="1:190" x14ac:dyDescent="0.25">
      <c r="A197" s="34"/>
      <c r="B197" s="35"/>
      <c r="C197" s="35"/>
      <c r="D197" s="35"/>
      <c r="E197" s="35"/>
      <c r="F197" s="35"/>
      <c r="G197" s="35"/>
      <c r="H197" s="39"/>
      <c r="I197" s="37"/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  <c r="FE197" s="202"/>
      <c r="FF197" s="202"/>
      <c r="FG197" s="202"/>
      <c r="FH197" s="202"/>
      <c r="FI197" s="202"/>
      <c r="FJ197" s="202"/>
      <c r="FK197" s="202"/>
      <c r="FL197" s="202"/>
      <c r="FM197" s="202"/>
      <c r="FN197" s="202"/>
      <c r="FO197" s="202"/>
      <c r="FP197" s="202"/>
      <c r="FQ197" s="202"/>
      <c r="FR197" s="202"/>
      <c r="FS197" s="202"/>
      <c r="FT197" s="202"/>
      <c r="FU197" s="202"/>
      <c r="FV197" s="202"/>
      <c r="FW197" s="202"/>
      <c r="FX197" s="202"/>
      <c r="FY197" s="202"/>
      <c r="FZ197" s="202"/>
      <c r="GA197" s="202"/>
      <c r="GB197" s="202"/>
      <c r="GC197" s="202"/>
      <c r="GD197" s="202"/>
      <c r="GE197" s="202"/>
      <c r="GF197" s="202"/>
      <c r="GG197" s="202"/>
      <c r="GH197" s="202"/>
    </row>
    <row r="198" spans="1:190" x14ac:dyDescent="0.25">
      <c r="A198" s="34"/>
      <c r="B198" s="35"/>
      <c r="C198" s="35"/>
      <c r="D198" s="35"/>
      <c r="E198" s="35"/>
      <c r="F198" s="35"/>
      <c r="G198" s="35"/>
      <c r="H198" s="39"/>
      <c r="I198" s="37"/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  <c r="FE198" s="202"/>
      <c r="FF198" s="202"/>
      <c r="FG198" s="202"/>
      <c r="FH198" s="202"/>
      <c r="FI198" s="202"/>
      <c r="FJ198" s="202"/>
      <c r="FK198" s="202"/>
      <c r="FL198" s="202"/>
      <c r="FM198" s="202"/>
      <c r="FN198" s="202"/>
      <c r="FO198" s="202"/>
      <c r="FP198" s="202"/>
      <c r="FQ198" s="202"/>
      <c r="FR198" s="202"/>
      <c r="FS198" s="202"/>
      <c r="FT198" s="202"/>
      <c r="FU198" s="202"/>
      <c r="FV198" s="202"/>
      <c r="FW198" s="202"/>
      <c r="FX198" s="202"/>
      <c r="FY198" s="202"/>
      <c r="FZ198" s="202"/>
      <c r="GA198" s="202"/>
      <c r="GB198" s="202"/>
      <c r="GC198" s="202"/>
      <c r="GD198" s="202"/>
      <c r="GE198" s="202"/>
      <c r="GF198" s="202"/>
      <c r="GG198" s="202"/>
      <c r="GH198" s="202"/>
    </row>
    <row r="199" spans="1:190" x14ac:dyDescent="0.25">
      <c r="A199" s="34"/>
      <c r="B199" s="35"/>
      <c r="C199" s="35"/>
      <c r="D199" s="35"/>
      <c r="E199" s="35"/>
      <c r="F199" s="35"/>
      <c r="G199" s="35"/>
      <c r="H199" s="39"/>
      <c r="I199" s="37"/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  <c r="FE199" s="202"/>
      <c r="FF199" s="202"/>
      <c r="FG199" s="202"/>
      <c r="FH199" s="202"/>
      <c r="FI199" s="202"/>
      <c r="FJ199" s="202"/>
      <c r="FK199" s="202"/>
      <c r="FL199" s="202"/>
      <c r="FM199" s="202"/>
      <c r="FN199" s="202"/>
      <c r="FO199" s="202"/>
      <c r="FP199" s="202"/>
      <c r="FQ199" s="202"/>
      <c r="FR199" s="202"/>
      <c r="FS199" s="202"/>
      <c r="FT199" s="202"/>
      <c r="FU199" s="202"/>
      <c r="FV199" s="202"/>
      <c r="FW199" s="202"/>
      <c r="FX199" s="202"/>
      <c r="FY199" s="202"/>
      <c r="FZ199" s="202"/>
      <c r="GA199" s="202"/>
      <c r="GB199" s="202"/>
      <c r="GC199" s="202"/>
      <c r="GD199" s="202"/>
      <c r="GE199" s="202"/>
      <c r="GF199" s="202"/>
      <c r="GG199" s="202"/>
      <c r="GH199" s="202"/>
    </row>
    <row r="200" spans="1:190" x14ac:dyDescent="0.25">
      <c r="A200" s="34"/>
      <c r="B200" s="35"/>
      <c r="C200" s="35"/>
      <c r="D200" s="35"/>
      <c r="E200" s="35"/>
      <c r="F200" s="35"/>
      <c r="G200" s="35"/>
      <c r="H200" s="39"/>
      <c r="I200" s="37"/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  <c r="FE200" s="202"/>
      <c r="FF200" s="202"/>
      <c r="FG200" s="202"/>
      <c r="FH200" s="202"/>
      <c r="FI200" s="202"/>
      <c r="FJ200" s="202"/>
      <c r="FK200" s="202"/>
      <c r="FL200" s="202"/>
      <c r="FM200" s="202"/>
      <c r="FN200" s="202"/>
      <c r="FO200" s="202"/>
      <c r="FP200" s="202"/>
      <c r="FQ200" s="202"/>
      <c r="FR200" s="202"/>
      <c r="FS200" s="202"/>
      <c r="FT200" s="202"/>
      <c r="FU200" s="202"/>
      <c r="FV200" s="202"/>
      <c r="FW200" s="202"/>
      <c r="FX200" s="202"/>
      <c r="FY200" s="202"/>
      <c r="FZ200" s="202"/>
      <c r="GA200" s="202"/>
      <c r="GB200" s="202"/>
      <c r="GC200" s="202"/>
      <c r="GD200" s="202"/>
      <c r="GE200" s="202"/>
      <c r="GF200" s="202"/>
      <c r="GG200" s="202"/>
      <c r="GH200" s="202"/>
    </row>
    <row r="201" spans="1:190" x14ac:dyDescent="0.25">
      <c r="A201" s="34"/>
      <c r="B201" s="35"/>
      <c r="C201" s="35"/>
      <c r="D201" s="35"/>
      <c r="E201" s="35"/>
      <c r="F201" s="35"/>
      <c r="G201" s="35"/>
      <c r="H201" s="39"/>
      <c r="I201" s="37"/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  <c r="FE201" s="202"/>
      <c r="FF201" s="202"/>
      <c r="FG201" s="202"/>
      <c r="FH201" s="202"/>
      <c r="FI201" s="202"/>
      <c r="FJ201" s="202"/>
      <c r="FK201" s="202"/>
      <c r="FL201" s="202"/>
      <c r="FM201" s="202"/>
      <c r="FN201" s="202"/>
      <c r="FO201" s="202"/>
      <c r="FP201" s="202"/>
      <c r="FQ201" s="202"/>
      <c r="FR201" s="202"/>
      <c r="FS201" s="202"/>
      <c r="FT201" s="202"/>
      <c r="FU201" s="202"/>
      <c r="FV201" s="202"/>
      <c r="FW201" s="202"/>
      <c r="FX201" s="202"/>
      <c r="FY201" s="202"/>
      <c r="FZ201" s="202"/>
      <c r="GA201" s="202"/>
      <c r="GB201" s="202"/>
      <c r="GC201" s="202"/>
      <c r="GD201" s="202"/>
      <c r="GE201" s="202"/>
      <c r="GF201" s="202"/>
      <c r="GG201" s="202"/>
      <c r="GH201" s="202"/>
    </row>
    <row r="202" spans="1:190" x14ac:dyDescent="0.25">
      <c r="A202" s="34"/>
      <c r="B202" s="35"/>
      <c r="C202" s="35"/>
      <c r="D202" s="35"/>
      <c r="E202" s="35"/>
      <c r="F202" s="35"/>
      <c r="G202" s="35"/>
      <c r="H202" s="39"/>
      <c r="I202" s="37"/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  <c r="FE202" s="202"/>
      <c r="FF202" s="202"/>
      <c r="FG202" s="202"/>
      <c r="FH202" s="202"/>
      <c r="FI202" s="202"/>
      <c r="FJ202" s="202"/>
      <c r="FK202" s="202"/>
      <c r="FL202" s="202"/>
      <c r="FM202" s="202"/>
      <c r="FN202" s="202"/>
      <c r="FO202" s="202"/>
      <c r="FP202" s="202"/>
      <c r="FQ202" s="202"/>
      <c r="FR202" s="202"/>
      <c r="FS202" s="202"/>
      <c r="FT202" s="202"/>
      <c r="FU202" s="202"/>
      <c r="FV202" s="202"/>
      <c r="FW202" s="202"/>
      <c r="FX202" s="202"/>
      <c r="FY202" s="202"/>
      <c r="FZ202" s="202"/>
      <c r="GA202" s="202"/>
      <c r="GB202" s="202"/>
      <c r="GC202" s="202"/>
      <c r="GD202" s="202"/>
      <c r="GE202" s="202"/>
      <c r="GF202" s="202"/>
      <c r="GG202" s="202"/>
      <c r="GH202" s="202"/>
    </row>
    <row r="203" spans="1:190" x14ac:dyDescent="0.25">
      <c r="A203" s="34"/>
      <c r="B203" s="35"/>
      <c r="C203" s="35"/>
      <c r="D203" s="35"/>
      <c r="E203" s="35"/>
      <c r="F203" s="35"/>
      <c r="G203" s="35"/>
      <c r="H203" s="39"/>
      <c r="I203" s="37"/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  <c r="FE203" s="202"/>
      <c r="FF203" s="202"/>
      <c r="FG203" s="202"/>
      <c r="FH203" s="202"/>
      <c r="FI203" s="202"/>
      <c r="FJ203" s="202"/>
      <c r="FK203" s="202"/>
      <c r="FL203" s="202"/>
      <c r="FM203" s="202"/>
      <c r="FN203" s="202"/>
      <c r="FO203" s="202"/>
      <c r="FP203" s="202"/>
      <c r="FQ203" s="202"/>
      <c r="FR203" s="202"/>
      <c r="FS203" s="202"/>
      <c r="FT203" s="202"/>
      <c r="FU203" s="202"/>
      <c r="FV203" s="202"/>
      <c r="FW203" s="202"/>
      <c r="FX203" s="202"/>
      <c r="FY203" s="202"/>
      <c r="FZ203" s="202"/>
      <c r="GA203" s="202"/>
      <c r="GB203" s="202"/>
      <c r="GC203" s="202"/>
      <c r="GD203" s="202"/>
      <c r="GE203" s="202"/>
      <c r="GF203" s="202"/>
      <c r="GG203" s="202"/>
      <c r="GH203" s="202"/>
    </row>
    <row r="204" spans="1:190" x14ac:dyDescent="0.25">
      <c r="A204" s="34"/>
      <c r="B204" s="35"/>
      <c r="C204" s="35"/>
      <c r="D204" s="35"/>
      <c r="E204" s="35"/>
      <c r="F204" s="35"/>
      <c r="G204" s="35"/>
      <c r="H204" s="39"/>
      <c r="I204" s="37"/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  <c r="FE204" s="202"/>
      <c r="FF204" s="202"/>
      <c r="FG204" s="202"/>
      <c r="FH204" s="202"/>
      <c r="FI204" s="202"/>
      <c r="FJ204" s="202"/>
      <c r="FK204" s="202"/>
      <c r="FL204" s="202"/>
      <c r="FM204" s="202"/>
      <c r="FN204" s="202"/>
      <c r="FO204" s="202"/>
      <c r="FP204" s="202"/>
      <c r="FQ204" s="202"/>
      <c r="FR204" s="202"/>
      <c r="FS204" s="202"/>
      <c r="FT204" s="202"/>
      <c r="FU204" s="202"/>
      <c r="FV204" s="202"/>
      <c r="FW204" s="202"/>
      <c r="FX204" s="202"/>
      <c r="FY204" s="202"/>
      <c r="FZ204" s="202"/>
      <c r="GA204" s="202"/>
      <c r="GB204" s="202"/>
      <c r="GC204" s="202"/>
      <c r="GD204" s="202"/>
      <c r="GE204" s="202"/>
      <c r="GF204" s="202"/>
      <c r="GG204" s="202"/>
      <c r="GH204" s="202"/>
    </row>
    <row r="205" spans="1:190" x14ac:dyDescent="0.25">
      <c r="A205" s="34"/>
      <c r="B205" s="35"/>
      <c r="C205" s="35"/>
      <c r="D205" s="35"/>
      <c r="E205" s="35"/>
      <c r="F205" s="35"/>
      <c r="G205" s="35"/>
      <c r="H205" s="39"/>
      <c r="I205" s="37"/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  <c r="FE205" s="202"/>
      <c r="FF205" s="202"/>
      <c r="FG205" s="202"/>
      <c r="FH205" s="202"/>
      <c r="FI205" s="202"/>
      <c r="FJ205" s="202"/>
      <c r="FK205" s="202"/>
      <c r="FL205" s="202"/>
      <c r="FM205" s="202"/>
      <c r="FN205" s="202"/>
      <c r="FO205" s="202"/>
      <c r="FP205" s="202"/>
      <c r="FQ205" s="202"/>
      <c r="FR205" s="202"/>
      <c r="FS205" s="202"/>
      <c r="FT205" s="202"/>
      <c r="FU205" s="202"/>
      <c r="FV205" s="202"/>
      <c r="FW205" s="202"/>
      <c r="FX205" s="202"/>
      <c r="FY205" s="202"/>
      <c r="FZ205" s="202"/>
      <c r="GA205" s="202"/>
      <c r="GB205" s="202"/>
      <c r="GC205" s="202"/>
      <c r="GD205" s="202"/>
      <c r="GE205" s="202"/>
      <c r="GF205" s="202"/>
      <c r="GG205" s="202"/>
      <c r="GH205" s="202"/>
    </row>
    <row r="206" spans="1:190" x14ac:dyDescent="0.25">
      <c r="A206" s="34"/>
      <c r="B206" s="35"/>
      <c r="C206" s="35"/>
      <c r="D206" s="35"/>
      <c r="E206" s="35"/>
      <c r="F206" s="35"/>
      <c r="G206" s="35"/>
      <c r="H206" s="39"/>
      <c r="I206" s="37"/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  <c r="FE206" s="202"/>
      <c r="FF206" s="202"/>
      <c r="FG206" s="202"/>
      <c r="FH206" s="202"/>
      <c r="FI206" s="202"/>
      <c r="FJ206" s="202"/>
      <c r="FK206" s="202"/>
      <c r="FL206" s="202"/>
      <c r="FM206" s="202"/>
      <c r="FN206" s="202"/>
      <c r="FO206" s="202"/>
      <c r="FP206" s="202"/>
      <c r="FQ206" s="202"/>
      <c r="FR206" s="202"/>
      <c r="FS206" s="202"/>
      <c r="FT206" s="202"/>
      <c r="FU206" s="202"/>
      <c r="FV206" s="202"/>
      <c r="FW206" s="202"/>
      <c r="FX206" s="202"/>
      <c r="FY206" s="202"/>
      <c r="FZ206" s="202"/>
      <c r="GA206" s="202"/>
      <c r="GB206" s="202"/>
      <c r="GC206" s="202"/>
      <c r="GD206" s="202"/>
      <c r="GE206" s="202"/>
      <c r="GF206" s="202"/>
      <c r="GG206" s="202"/>
      <c r="GH206" s="202"/>
    </row>
    <row r="207" spans="1:190" x14ac:dyDescent="0.25">
      <c r="A207" s="34"/>
      <c r="B207" s="35"/>
      <c r="C207" s="35"/>
      <c r="D207" s="35"/>
      <c r="E207" s="35"/>
      <c r="F207" s="35"/>
      <c r="G207" s="35"/>
      <c r="H207" s="39"/>
      <c r="I207" s="37"/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  <c r="FE207" s="202"/>
      <c r="FF207" s="202"/>
      <c r="FG207" s="202"/>
      <c r="FH207" s="202"/>
      <c r="FI207" s="202"/>
      <c r="FJ207" s="202"/>
      <c r="FK207" s="202"/>
      <c r="FL207" s="202"/>
      <c r="FM207" s="202"/>
      <c r="FN207" s="202"/>
      <c r="FO207" s="202"/>
      <c r="FP207" s="202"/>
      <c r="FQ207" s="202"/>
      <c r="FR207" s="202"/>
      <c r="FS207" s="202"/>
      <c r="FT207" s="202"/>
      <c r="FU207" s="202"/>
      <c r="FV207" s="202"/>
      <c r="FW207" s="202"/>
      <c r="FX207" s="202"/>
      <c r="FY207" s="202"/>
      <c r="FZ207" s="202"/>
      <c r="GA207" s="202"/>
      <c r="GB207" s="202"/>
      <c r="GC207" s="202"/>
      <c r="GD207" s="202"/>
      <c r="GE207" s="202"/>
      <c r="GF207" s="202"/>
      <c r="GG207" s="202"/>
      <c r="GH207" s="202"/>
    </row>
    <row r="208" spans="1:190" x14ac:dyDescent="0.25">
      <c r="A208" s="34"/>
      <c r="B208" s="35"/>
      <c r="C208" s="35"/>
      <c r="D208" s="35"/>
      <c r="E208" s="35"/>
      <c r="F208" s="35"/>
      <c r="G208" s="35"/>
      <c r="H208" s="39"/>
      <c r="I208" s="37"/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  <c r="FE208" s="202"/>
      <c r="FF208" s="202"/>
      <c r="FG208" s="202"/>
      <c r="FH208" s="202"/>
      <c r="FI208" s="202"/>
      <c r="FJ208" s="202"/>
      <c r="FK208" s="202"/>
      <c r="FL208" s="202"/>
      <c r="FM208" s="202"/>
      <c r="FN208" s="202"/>
      <c r="FO208" s="202"/>
      <c r="FP208" s="202"/>
      <c r="FQ208" s="202"/>
      <c r="FR208" s="202"/>
      <c r="FS208" s="202"/>
      <c r="FT208" s="202"/>
      <c r="FU208" s="202"/>
      <c r="FV208" s="202"/>
      <c r="FW208" s="202"/>
      <c r="FX208" s="202"/>
      <c r="FY208" s="202"/>
      <c r="FZ208" s="202"/>
      <c r="GA208" s="202"/>
      <c r="GB208" s="202"/>
      <c r="GC208" s="202"/>
      <c r="GD208" s="202"/>
      <c r="GE208" s="202"/>
      <c r="GF208" s="202"/>
      <c r="GG208" s="202"/>
      <c r="GH208" s="202"/>
    </row>
    <row r="209" spans="1:190" x14ac:dyDescent="0.25">
      <c r="A209" s="34"/>
      <c r="B209" s="35"/>
      <c r="C209" s="35"/>
      <c r="D209" s="35"/>
      <c r="E209" s="35"/>
      <c r="F209" s="35"/>
      <c r="G209" s="35"/>
      <c r="H209" s="39"/>
      <c r="I209" s="37"/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  <c r="FE209" s="202"/>
      <c r="FF209" s="202"/>
      <c r="FG209" s="202"/>
      <c r="FH209" s="202"/>
      <c r="FI209" s="202"/>
      <c r="FJ209" s="202"/>
      <c r="FK209" s="202"/>
      <c r="FL209" s="202"/>
      <c r="FM209" s="202"/>
      <c r="FN209" s="202"/>
      <c r="FO209" s="202"/>
      <c r="FP209" s="202"/>
      <c r="FQ209" s="202"/>
      <c r="FR209" s="202"/>
      <c r="FS209" s="202"/>
      <c r="FT209" s="202"/>
      <c r="FU209" s="202"/>
      <c r="FV209" s="202"/>
      <c r="FW209" s="202"/>
      <c r="FX209" s="202"/>
      <c r="FY209" s="202"/>
      <c r="FZ209" s="202"/>
      <c r="GA209" s="202"/>
      <c r="GB209" s="202"/>
      <c r="GC209" s="202"/>
      <c r="GD209" s="202"/>
      <c r="GE209" s="202"/>
      <c r="GF209" s="202"/>
      <c r="GG209" s="202"/>
      <c r="GH209" s="202"/>
    </row>
    <row r="210" spans="1:190" x14ac:dyDescent="0.25">
      <c r="A210" s="34"/>
      <c r="B210" s="35"/>
      <c r="C210" s="35"/>
      <c r="D210" s="35"/>
      <c r="E210" s="35"/>
      <c r="F210" s="35"/>
      <c r="G210" s="35"/>
      <c r="H210" s="39"/>
      <c r="I210" s="37"/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  <c r="FE210" s="202"/>
      <c r="FF210" s="202"/>
      <c r="FG210" s="202"/>
      <c r="FH210" s="202"/>
      <c r="FI210" s="202"/>
      <c r="FJ210" s="202"/>
      <c r="FK210" s="202"/>
      <c r="FL210" s="202"/>
      <c r="FM210" s="202"/>
      <c r="FN210" s="202"/>
      <c r="FO210" s="202"/>
      <c r="FP210" s="202"/>
      <c r="FQ210" s="202"/>
      <c r="FR210" s="202"/>
      <c r="FS210" s="202"/>
      <c r="FT210" s="202"/>
      <c r="FU210" s="202"/>
      <c r="FV210" s="202"/>
      <c r="FW210" s="202"/>
      <c r="FX210" s="202"/>
      <c r="FY210" s="202"/>
      <c r="FZ210" s="202"/>
      <c r="GA210" s="202"/>
      <c r="GB210" s="202"/>
      <c r="GC210" s="202"/>
      <c r="GD210" s="202"/>
      <c r="GE210" s="202"/>
      <c r="GF210" s="202"/>
      <c r="GG210" s="202"/>
      <c r="GH210" s="202"/>
    </row>
    <row r="211" spans="1:190" x14ac:dyDescent="0.25">
      <c r="A211" s="34"/>
      <c r="B211" s="35"/>
      <c r="C211" s="35"/>
      <c r="D211" s="35"/>
      <c r="E211" s="35"/>
      <c r="F211" s="35"/>
      <c r="G211" s="35"/>
      <c r="H211" s="39"/>
      <c r="I211" s="37"/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  <c r="FE211" s="202"/>
      <c r="FF211" s="202"/>
      <c r="FG211" s="202"/>
      <c r="FH211" s="202"/>
      <c r="FI211" s="202"/>
      <c r="FJ211" s="202"/>
      <c r="FK211" s="202"/>
      <c r="FL211" s="202"/>
      <c r="FM211" s="202"/>
      <c r="FN211" s="202"/>
      <c r="FO211" s="202"/>
      <c r="FP211" s="202"/>
      <c r="FQ211" s="202"/>
      <c r="FR211" s="202"/>
      <c r="FS211" s="202"/>
      <c r="FT211" s="202"/>
      <c r="FU211" s="202"/>
      <c r="FV211" s="202"/>
      <c r="FW211" s="202"/>
      <c r="FX211" s="202"/>
      <c r="FY211" s="202"/>
      <c r="FZ211" s="202"/>
      <c r="GA211" s="202"/>
      <c r="GB211" s="202"/>
      <c r="GC211" s="202"/>
      <c r="GD211" s="202"/>
      <c r="GE211" s="202"/>
      <c r="GF211" s="202"/>
      <c r="GG211" s="202"/>
      <c r="GH211" s="202"/>
    </row>
    <row r="212" spans="1:190" x14ac:dyDescent="0.25">
      <c r="A212" s="34"/>
      <c r="B212" s="35"/>
      <c r="C212" s="35"/>
      <c r="D212" s="35"/>
      <c r="E212" s="35"/>
      <c r="F212" s="35"/>
      <c r="G212" s="35"/>
      <c r="H212" s="39"/>
      <c r="I212" s="37"/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  <c r="FE212" s="202"/>
      <c r="FF212" s="202"/>
      <c r="FG212" s="202"/>
      <c r="FH212" s="202"/>
      <c r="FI212" s="202"/>
      <c r="FJ212" s="202"/>
      <c r="FK212" s="202"/>
      <c r="FL212" s="202"/>
      <c r="FM212" s="202"/>
      <c r="FN212" s="202"/>
      <c r="FO212" s="202"/>
      <c r="FP212" s="202"/>
      <c r="FQ212" s="202"/>
      <c r="FR212" s="202"/>
      <c r="FS212" s="202"/>
      <c r="FT212" s="202"/>
      <c r="FU212" s="202"/>
      <c r="FV212" s="202"/>
      <c r="FW212" s="202"/>
      <c r="FX212" s="202"/>
      <c r="FY212" s="202"/>
      <c r="FZ212" s="202"/>
      <c r="GA212" s="202"/>
      <c r="GB212" s="202"/>
      <c r="GC212" s="202"/>
      <c r="GD212" s="202"/>
      <c r="GE212" s="202"/>
      <c r="GF212" s="202"/>
      <c r="GG212" s="202"/>
      <c r="GH212" s="202"/>
    </row>
    <row r="213" spans="1:190" x14ac:dyDescent="0.25">
      <c r="A213" s="34"/>
      <c r="B213" s="35"/>
      <c r="C213" s="35"/>
      <c r="D213" s="35"/>
      <c r="E213" s="35"/>
      <c r="F213" s="35"/>
      <c r="G213" s="35"/>
      <c r="H213" s="39"/>
      <c r="I213" s="37"/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  <c r="FE213" s="202"/>
      <c r="FF213" s="202"/>
      <c r="FG213" s="202"/>
      <c r="FH213" s="202"/>
      <c r="FI213" s="202"/>
      <c r="FJ213" s="202"/>
      <c r="FK213" s="202"/>
      <c r="FL213" s="202"/>
      <c r="FM213" s="202"/>
      <c r="FN213" s="202"/>
      <c r="FO213" s="202"/>
      <c r="FP213" s="202"/>
      <c r="FQ213" s="202"/>
      <c r="FR213" s="202"/>
      <c r="FS213" s="202"/>
      <c r="FT213" s="202"/>
      <c r="FU213" s="202"/>
      <c r="FV213" s="202"/>
      <c r="FW213" s="202"/>
      <c r="FX213" s="202"/>
      <c r="FY213" s="202"/>
      <c r="FZ213" s="202"/>
      <c r="GA213" s="202"/>
      <c r="GB213" s="202"/>
      <c r="GC213" s="202"/>
      <c r="GD213" s="202"/>
      <c r="GE213" s="202"/>
      <c r="GF213" s="202"/>
      <c r="GG213" s="202"/>
      <c r="GH213" s="202"/>
    </row>
    <row r="214" spans="1:190" x14ac:dyDescent="0.25">
      <c r="A214" s="34"/>
      <c r="B214" s="35"/>
      <c r="C214" s="35"/>
      <c r="D214" s="35"/>
      <c r="E214" s="35"/>
      <c r="F214" s="35"/>
      <c r="G214" s="35"/>
      <c r="H214" s="39"/>
      <c r="I214" s="37"/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  <c r="FE214" s="202"/>
      <c r="FF214" s="202"/>
      <c r="FG214" s="202"/>
      <c r="FH214" s="202"/>
      <c r="FI214" s="202"/>
      <c r="FJ214" s="202"/>
      <c r="FK214" s="202"/>
      <c r="FL214" s="202"/>
      <c r="FM214" s="202"/>
      <c r="FN214" s="202"/>
      <c r="FO214" s="202"/>
      <c r="FP214" s="202"/>
      <c r="FQ214" s="202"/>
      <c r="FR214" s="202"/>
      <c r="FS214" s="202"/>
      <c r="FT214" s="202"/>
      <c r="FU214" s="202"/>
      <c r="FV214" s="202"/>
      <c r="FW214" s="202"/>
      <c r="FX214" s="202"/>
      <c r="FY214" s="202"/>
      <c r="FZ214" s="202"/>
      <c r="GA214" s="202"/>
      <c r="GB214" s="202"/>
      <c r="GC214" s="202"/>
      <c r="GD214" s="202"/>
      <c r="GE214" s="202"/>
      <c r="GF214" s="202"/>
      <c r="GG214" s="202"/>
      <c r="GH214" s="202"/>
    </row>
    <row r="215" spans="1:190" x14ac:dyDescent="0.25">
      <c r="A215" s="34"/>
      <c r="B215" s="35"/>
      <c r="C215" s="35"/>
      <c r="D215" s="35"/>
      <c r="E215" s="35"/>
      <c r="F215" s="35"/>
      <c r="G215" s="35"/>
      <c r="H215" s="39"/>
      <c r="I215" s="37"/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  <c r="FE215" s="202"/>
      <c r="FF215" s="202"/>
      <c r="FG215" s="202"/>
      <c r="FH215" s="202"/>
      <c r="FI215" s="202"/>
      <c r="FJ215" s="202"/>
      <c r="FK215" s="202"/>
      <c r="FL215" s="202"/>
      <c r="FM215" s="202"/>
      <c r="FN215" s="202"/>
      <c r="FO215" s="202"/>
      <c r="FP215" s="202"/>
      <c r="FQ215" s="202"/>
      <c r="FR215" s="202"/>
      <c r="FS215" s="202"/>
      <c r="FT215" s="202"/>
      <c r="FU215" s="202"/>
      <c r="FV215" s="202"/>
      <c r="FW215" s="202"/>
      <c r="FX215" s="202"/>
      <c r="FY215" s="202"/>
      <c r="FZ215" s="202"/>
      <c r="GA215" s="202"/>
      <c r="GB215" s="202"/>
      <c r="GC215" s="202"/>
      <c r="GD215" s="202"/>
      <c r="GE215" s="202"/>
      <c r="GF215" s="202"/>
      <c r="GG215" s="202"/>
      <c r="GH215" s="202"/>
    </row>
    <row r="216" spans="1:190" x14ac:dyDescent="0.25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  <c r="FE216" s="202"/>
      <c r="FF216" s="202"/>
      <c r="FG216" s="202"/>
      <c r="FH216" s="202"/>
      <c r="FI216" s="202"/>
      <c r="FJ216" s="202"/>
      <c r="FK216" s="202"/>
      <c r="FL216" s="202"/>
      <c r="FM216" s="202"/>
      <c r="FN216" s="202"/>
      <c r="FO216" s="202"/>
      <c r="FP216" s="202"/>
      <c r="FQ216" s="202"/>
      <c r="FR216" s="202"/>
      <c r="FS216" s="202"/>
      <c r="FT216" s="202"/>
      <c r="FU216" s="202"/>
      <c r="FV216" s="202"/>
      <c r="FW216" s="202"/>
      <c r="FX216" s="202"/>
      <c r="FY216" s="202"/>
      <c r="FZ216" s="202"/>
      <c r="GA216" s="202"/>
      <c r="GB216" s="202"/>
      <c r="GC216" s="202"/>
      <c r="GD216" s="202"/>
      <c r="GE216" s="202"/>
      <c r="GF216" s="202"/>
      <c r="GG216" s="202"/>
      <c r="GH216" s="202"/>
    </row>
    <row r="217" spans="1:190" x14ac:dyDescent="0.25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  <c r="FE217" s="202"/>
      <c r="FF217" s="202"/>
      <c r="FG217" s="202"/>
      <c r="FH217" s="202"/>
      <c r="FI217" s="202"/>
      <c r="FJ217" s="202"/>
      <c r="FK217" s="202"/>
      <c r="FL217" s="202"/>
      <c r="FM217" s="202"/>
      <c r="FN217" s="202"/>
      <c r="FO217" s="202"/>
      <c r="FP217" s="202"/>
      <c r="FQ217" s="202"/>
      <c r="FR217" s="202"/>
      <c r="FS217" s="202"/>
      <c r="FT217" s="202"/>
      <c r="FU217" s="202"/>
      <c r="FV217" s="202"/>
      <c r="FW217" s="202"/>
      <c r="FX217" s="202"/>
      <c r="FY217" s="202"/>
      <c r="FZ217" s="202"/>
      <c r="GA217" s="202"/>
      <c r="GB217" s="202"/>
      <c r="GC217" s="202"/>
      <c r="GD217" s="202"/>
      <c r="GE217" s="202"/>
      <c r="GF217" s="202"/>
      <c r="GG217" s="202"/>
      <c r="GH217" s="202"/>
    </row>
    <row r="218" spans="1:190" x14ac:dyDescent="0.25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  <c r="FE218" s="202"/>
      <c r="FF218" s="202"/>
      <c r="FG218" s="202"/>
      <c r="FH218" s="202"/>
      <c r="FI218" s="202"/>
      <c r="FJ218" s="202"/>
      <c r="FK218" s="202"/>
      <c r="FL218" s="202"/>
      <c r="FM218" s="202"/>
      <c r="FN218" s="202"/>
      <c r="FO218" s="202"/>
      <c r="FP218" s="202"/>
      <c r="FQ218" s="202"/>
      <c r="FR218" s="202"/>
      <c r="FS218" s="202"/>
      <c r="FT218" s="202"/>
      <c r="FU218" s="202"/>
      <c r="FV218" s="202"/>
      <c r="FW218" s="202"/>
      <c r="FX218" s="202"/>
      <c r="FY218" s="202"/>
      <c r="FZ218" s="202"/>
      <c r="GA218" s="202"/>
      <c r="GB218" s="202"/>
      <c r="GC218" s="202"/>
      <c r="GD218" s="202"/>
      <c r="GE218" s="202"/>
      <c r="GF218" s="202"/>
      <c r="GG218" s="202"/>
      <c r="GH218" s="202"/>
    </row>
    <row r="219" spans="1:190" x14ac:dyDescent="0.25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  <c r="FE219" s="202"/>
      <c r="FF219" s="202"/>
      <c r="FG219" s="202"/>
      <c r="FH219" s="202"/>
      <c r="FI219" s="202"/>
      <c r="FJ219" s="202"/>
      <c r="FK219" s="202"/>
      <c r="FL219" s="202"/>
      <c r="FM219" s="202"/>
      <c r="FN219" s="202"/>
      <c r="FO219" s="202"/>
      <c r="FP219" s="202"/>
      <c r="FQ219" s="202"/>
      <c r="FR219" s="202"/>
      <c r="FS219" s="202"/>
      <c r="FT219" s="202"/>
      <c r="FU219" s="202"/>
      <c r="FV219" s="202"/>
      <c r="FW219" s="202"/>
      <c r="FX219" s="202"/>
      <c r="FY219" s="202"/>
      <c r="FZ219" s="202"/>
      <c r="GA219" s="202"/>
      <c r="GB219" s="202"/>
      <c r="GC219" s="202"/>
      <c r="GD219" s="202"/>
      <c r="GE219" s="202"/>
      <c r="GF219" s="202"/>
      <c r="GG219" s="202"/>
      <c r="GH219" s="202"/>
    </row>
    <row r="220" spans="1:190" x14ac:dyDescent="0.25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  <c r="FE220" s="202"/>
      <c r="FF220" s="202"/>
      <c r="FG220" s="202"/>
      <c r="FH220" s="202"/>
      <c r="FI220" s="202"/>
      <c r="FJ220" s="202"/>
      <c r="FK220" s="202"/>
      <c r="FL220" s="202"/>
      <c r="FM220" s="202"/>
      <c r="FN220" s="202"/>
      <c r="FO220" s="202"/>
      <c r="FP220" s="202"/>
      <c r="FQ220" s="202"/>
      <c r="FR220" s="202"/>
      <c r="FS220" s="202"/>
      <c r="FT220" s="202"/>
      <c r="FU220" s="202"/>
      <c r="FV220" s="202"/>
      <c r="FW220" s="202"/>
      <c r="FX220" s="202"/>
      <c r="FY220" s="202"/>
      <c r="FZ220" s="202"/>
      <c r="GA220" s="202"/>
      <c r="GB220" s="202"/>
      <c r="GC220" s="202"/>
      <c r="GD220" s="202"/>
      <c r="GE220" s="202"/>
      <c r="GF220" s="202"/>
      <c r="GG220" s="202"/>
      <c r="GH220" s="202"/>
    </row>
    <row r="221" spans="1:190" x14ac:dyDescent="0.25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  <c r="FE221" s="202"/>
      <c r="FF221" s="202"/>
      <c r="FG221" s="202"/>
      <c r="FH221" s="202"/>
      <c r="FI221" s="202"/>
      <c r="FJ221" s="202"/>
      <c r="FK221" s="202"/>
      <c r="FL221" s="202"/>
      <c r="FM221" s="202"/>
      <c r="FN221" s="202"/>
      <c r="FO221" s="202"/>
      <c r="FP221" s="202"/>
      <c r="FQ221" s="202"/>
      <c r="FR221" s="202"/>
      <c r="FS221" s="202"/>
      <c r="FT221" s="202"/>
      <c r="FU221" s="202"/>
      <c r="FV221" s="202"/>
      <c r="FW221" s="202"/>
      <c r="FX221" s="202"/>
      <c r="FY221" s="202"/>
      <c r="FZ221" s="202"/>
      <c r="GA221" s="202"/>
      <c r="GB221" s="202"/>
      <c r="GC221" s="202"/>
      <c r="GD221" s="202"/>
      <c r="GE221" s="202"/>
      <c r="GF221" s="202"/>
      <c r="GG221" s="202"/>
      <c r="GH221" s="202"/>
    </row>
    <row r="222" spans="1:190" x14ac:dyDescent="0.25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  <c r="FE222" s="202"/>
      <c r="FF222" s="202"/>
      <c r="FG222" s="202"/>
      <c r="FH222" s="202"/>
      <c r="FI222" s="202"/>
      <c r="FJ222" s="202"/>
      <c r="FK222" s="202"/>
      <c r="FL222" s="202"/>
      <c r="FM222" s="202"/>
      <c r="FN222" s="202"/>
      <c r="FO222" s="202"/>
      <c r="FP222" s="202"/>
      <c r="FQ222" s="202"/>
      <c r="FR222" s="202"/>
      <c r="FS222" s="202"/>
      <c r="FT222" s="202"/>
      <c r="FU222" s="202"/>
      <c r="FV222" s="202"/>
      <c r="FW222" s="202"/>
      <c r="FX222" s="202"/>
      <c r="FY222" s="202"/>
      <c r="FZ222" s="202"/>
      <c r="GA222" s="202"/>
      <c r="GB222" s="202"/>
      <c r="GC222" s="202"/>
      <c r="GD222" s="202"/>
      <c r="GE222" s="202"/>
      <c r="GF222" s="202"/>
      <c r="GG222" s="202"/>
      <c r="GH222" s="202"/>
    </row>
    <row r="223" spans="1:190" x14ac:dyDescent="0.25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  <c r="FE223" s="202"/>
      <c r="FF223" s="202"/>
      <c r="FG223" s="202"/>
      <c r="FH223" s="202"/>
      <c r="FI223" s="202"/>
      <c r="FJ223" s="202"/>
      <c r="FK223" s="202"/>
      <c r="FL223" s="202"/>
      <c r="FM223" s="202"/>
      <c r="FN223" s="202"/>
      <c r="FO223" s="202"/>
      <c r="FP223" s="202"/>
      <c r="FQ223" s="202"/>
      <c r="FR223" s="202"/>
      <c r="FS223" s="202"/>
      <c r="FT223" s="202"/>
      <c r="FU223" s="202"/>
      <c r="FV223" s="202"/>
      <c r="FW223" s="202"/>
      <c r="FX223" s="202"/>
      <c r="FY223" s="202"/>
      <c r="FZ223" s="202"/>
      <c r="GA223" s="202"/>
      <c r="GB223" s="202"/>
      <c r="GC223" s="202"/>
      <c r="GD223" s="202"/>
      <c r="GE223" s="202"/>
      <c r="GF223" s="202"/>
      <c r="GG223" s="202"/>
      <c r="GH223" s="202"/>
    </row>
    <row r="224" spans="1:190" x14ac:dyDescent="0.25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  <c r="FE224" s="202"/>
      <c r="FF224" s="202"/>
      <c r="FG224" s="202"/>
      <c r="FH224" s="202"/>
      <c r="FI224" s="202"/>
      <c r="FJ224" s="202"/>
      <c r="FK224" s="202"/>
      <c r="FL224" s="202"/>
      <c r="FM224" s="202"/>
      <c r="FN224" s="202"/>
      <c r="FO224" s="202"/>
      <c r="FP224" s="202"/>
      <c r="FQ224" s="202"/>
      <c r="FR224" s="202"/>
      <c r="FS224" s="202"/>
      <c r="FT224" s="202"/>
      <c r="FU224" s="202"/>
      <c r="FV224" s="202"/>
      <c r="FW224" s="202"/>
      <c r="FX224" s="202"/>
      <c r="FY224" s="202"/>
      <c r="FZ224" s="202"/>
      <c r="GA224" s="202"/>
      <c r="GB224" s="202"/>
      <c r="GC224" s="202"/>
      <c r="GD224" s="202"/>
      <c r="GE224" s="202"/>
      <c r="GF224" s="202"/>
      <c r="GG224" s="202"/>
      <c r="GH224" s="202"/>
    </row>
    <row r="225" spans="1:190" x14ac:dyDescent="0.25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  <c r="FE225" s="202"/>
      <c r="FF225" s="202"/>
      <c r="FG225" s="202"/>
      <c r="FH225" s="202"/>
      <c r="FI225" s="202"/>
      <c r="FJ225" s="202"/>
      <c r="FK225" s="202"/>
      <c r="FL225" s="202"/>
      <c r="FM225" s="202"/>
      <c r="FN225" s="202"/>
      <c r="FO225" s="202"/>
      <c r="FP225" s="202"/>
      <c r="FQ225" s="202"/>
      <c r="FR225" s="202"/>
      <c r="FS225" s="202"/>
      <c r="FT225" s="202"/>
      <c r="FU225" s="202"/>
      <c r="FV225" s="202"/>
      <c r="FW225" s="202"/>
      <c r="FX225" s="202"/>
      <c r="FY225" s="202"/>
      <c r="FZ225" s="202"/>
      <c r="GA225" s="202"/>
      <c r="GB225" s="202"/>
      <c r="GC225" s="202"/>
      <c r="GD225" s="202"/>
      <c r="GE225" s="202"/>
      <c r="GF225" s="202"/>
      <c r="GG225" s="202"/>
      <c r="GH225" s="202"/>
    </row>
    <row r="226" spans="1:190" x14ac:dyDescent="0.25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  <c r="FE226" s="202"/>
      <c r="FF226" s="202"/>
      <c r="FG226" s="202"/>
      <c r="FH226" s="202"/>
      <c r="FI226" s="202"/>
      <c r="FJ226" s="202"/>
      <c r="FK226" s="202"/>
      <c r="FL226" s="202"/>
      <c r="FM226" s="202"/>
      <c r="FN226" s="202"/>
      <c r="FO226" s="202"/>
      <c r="FP226" s="202"/>
      <c r="FQ226" s="202"/>
      <c r="FR226" s="202"/>
      <c r="FS226" s="202"/>
      <c r="FT226" s="202"/>
      <c r="FU226" s="202"/>
      <c r="FV226" s="202"/>
      <c r="FW226" s="202"/>
      <c r="FX226" s="202"/>
      <c r="FY226" s="202"/>
      <c r="FZ226" s="202"/>
      <c r="GA226" s="202"/>
      <c r="GB226" s="202"/>
      <c r="GC226" s="202"/>
      <c r="GD226" s="202"/>
      <c r="GE226" s="202"/>
      <c r="GF226" s="202"/>
      <c r="GG226" s="202"/>
      <c r="GH226" s="202"/>
    </row>
    <row r="227" spans="1:190" x14ac:dyDescent="0.25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  <c r="FE227" s="202"/>
      <c r="FF227" s="202"/>
      <c r="FG227" s="202"/>
      <c r="FH227" s="202"/>
      <c r="FI227" s="202"/>
      <c r="FJ227" s="202"/>
      <c r="FK227" s="202"/>
      <c r="FL227" s="202"/>
      <c r="FM227" s="202"/>
      <c r="FN227" s="202"/>
      <c r="FO227" s="202"/>
      <c r="FP227" s="202"/>
      <c r="FQ227" s="202"/>
      <c r="FR227" s="202"/>
      <c r="FS227" s="202"/>
      <c r="FT227" s="202"/>
      <c r="FU227" s="202"/>
      <c r="FV227" s="202"/>
      <c r="FW227" s="202"/>
      <c r="FX227" s="202"/>
      <c r="FY227" s="202"/>
      <c r="FZ227" s="202"/>
      <c r="GA227" s="202"/>
      <c r="GB227" s="202"/>
      <c r="GC227" s="202"/>
      <c r="GD227" s="202"/>
      <c r="GE227" s="202"/>
      <c r="GF227" s="202"/>
      <c r="GG227" s="202"/>
      <c r="GH227" s="202"/>
    </row>
    <row r="228" spans="1:190" x14ac:dyDescent="0.25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  <c r="FE228" s="202"/>
      <c r="FF228" s="202"/>
      <c r="FG228" s="202"/>
      <c r="FH228" s="202"/>
      <c r="FI228" s="202"/>
      <c r="FJ228" s="202"/>
      <c r="FK228" s="202"/>
      <c r="FL228" s="202"/>
      <c r="FM228" s="202"/>
      <c r="FN228" s="202"/>
      <c r="FO228" s="202"/>
      <c r="FP228" s="202"/>
      <c r="FQ228" s="202"/>
      <c r="FR228" s="202"/>
      <c r="FS228" s="202"/>
      <c r="FT228" s="202"/>
      <c r="FU228" s="202"/>
      <c r="FV228" s="202"/>
      <c r="FW228" s="202"/>
      <c r="FX228" s="202"/>
      <c r="FY228" s="202"/>
      <c r="FZ228" s="202"/>
      <c r="GA228" s="202"/>
      <c r="GB228" s="202"/>
      <c r="GC228" s="202"/>
      <c r="GD228" s="202"/>
      <c r="GE228" s="202"/>
      <c r="GF228" s="202"/>
      <c r="GG228" s="202"/>
      <c r="GH228" s="202"/>
    </row>
    <row r="229" spans="1:190" x14ac:dyDescent="0.25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  <c r="FE229" s="202"/>
      <c r="FF229" s="202"/>
      <c r="FG229" s="202"/>
      <c r="FH229" s="202"/>
      <c r="FI229" s="202"/>
      <c r="FJ229" s="202"/>
      <c r="FK229" s="202"/>
      <c r="FL229" s="202"/>
      <c r="FM229" s="202"/>
      <c r="FN229" s="202"/>
      <c r="FO229" s="202"/>
      <c r="FP229" s="202"/>
      <c r="FQ229" s="202"/>
      <c r="FR229" s="202"/>
      <c r="FS229" s="202"/>
      <c r="FT229" s="202"/>
      <c r="FU229" s="202"/>
      <c r="FV229" s="202"/>
      <c r="FW229" s="202"/>
      <c r="FX229" s="202"/>
      <c r="FY229" s="202"/>
      <c r="FZ229" s="202"/>
      <c r="GA229" s="202"/>
      <c r="GB229" s="202"/>
      <c r="GC229" s="202"/>
      <c r="GD229" s="202"/>
      <c r="GE229" s="202"/>
      <c r="GF229" s="202"/>
      <c r="GG229" s="202"/>
      <c r="GH229" s="202"/>
    </row>
    <row r="230" spans="1:190" x14ac:dyDescent="0.25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  <c r="FE230" s="202"/>
      <c r="FF230" s="202"/>
      <c r="FG230" s="202"/>
      <c r="FH230" s="202"/>
      <c r="FI230" s="202"/>
      <c r="FJ230" s="202"/>
      <c r="FK230" s="202"/>
      <c r="FL230" s="202"/>
      <c r="FM230" s="202"/>
      <c r="FN230" s="202"/>
      <c r="FO230" s="202"/>
      <c r="FP230" s="202"/>
      <c r="FQ230" s="202"/>
      <c r="FR230" s="202"/>
      <c r="FS230" s="202"/>
      <c r="FT230" s="202"/>
      <c r="FU230" s="202"/>
      <c r="FV230" s="202"/>
      <c r="FW230" s="202"/>
      <c r="FX230" s="202"/>
      <c r="FY230" s="202"/>
      <c r="FZ230" s="202"/>
      <c r="GA230" s="202"/>
      <c r="GB230" s="202"/>
      <c r="GC230" s="202"/>
      <c r="GD230" s="202"/>
      <c r="GE230" s="202"/>
      <c r="GF230" s="202"/>
      <c r="GG230" s="202"/>
      <c r="GH230" s="202"/>
    </row>
    <row r="231" spans="1:190" x14ac:dyDescent="0.25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  <c r="FE231" s="202"/>
      <c r="FF231" s="202"/>
      <c r="FG231" s="202"/>
      <c r="FH231" s="202"/>
      <c r="FI231" s="202"/>
      <c r="FJ231" s="202"/>
      <c r="FK231" s="202"/>
      <c r="FL231" s="202"/>
      <c r="FM231" s="202"/>
      <c r="FN231" s="202"/>
      <c r="FO231" s="202"/>
      <c r="FP231" s="202"/>
      <c r="FQ231" s="202"/>
      <c r="FR231" s="202"/>
      <c r="FS231" s="202"/>
      <c r="FT231" s="202"/>
      <c r="FU231" s="202"/>
      <c r="FV231" s="202"/>
      <c r="FW231" s="202"/>
      <c r="FX231" s="202"/>
      <c r="FY231" s="202"/>
      <c r="FZ231" s="202"/>
      <c r="GA231" s="202"/>
      <c r="GB231" s="202"/>
      <c r="GC231" s="202"/>
      <c r="GD231" s="202"/>
      <c r="GE231" s="202"/>
      <c r="GF231" s="202"/>
      <c r="GG231" s="202"/>
      <c r="GH231" s="202"/>
    </row>
    <row r="232" spans="1:190" x14ac:dyDescent="0.25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  <c r="FE232" s="202"/>
      <c r="FF232" s="202"/>
      <c r="FG232" s="202"/>
      <c r="FH232" s="202"/>
      <c r="FI232" s="202"/>
      <c r="FJ232" s="202"/>
      <c r="FK232" s="202"/>
      <c r="FL232" s="202"/>
      <c r="FM232" s="202"/>
      <c r="FN232" s="202"/>
      <c r="FO232" s="202"/>
      <c r="FP232" s="202"/>
      <c r="FQ232" s="202"/>
      <c r="FR232" s="202"/>
      <c r="FS232" s="202"/>
      <c r="FT232" s="202"/>
      <c r="FU232" s="202"/>
      <c r="FV232" s="202"/>
      <c r="FW232" s="202"/>
      <c r="FX232" s="202"/>
      <c r="FY232" s="202"/>
      <c r="FZ232" s="202"/>
      <c r="GA232" s="202"/>
      <c r="GB232" s="202"/>
      <c r="GC232" s="202"/>
      <c r="GD232" s="202"/>
      <c r="GE232" s="202"/>
      <c r="GF232" s="202"/>
      <c r="GG232" s="202"/>
      <c r="GH232" s="202"/>
    </row>
    <row r="233" spans="1:190" x14ac:dyDescent="0.25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  <c r="FE233" s="202"/>
      <c r="FF233" s="202"/>
      <c r="FG233" s="202"/>
      <c r="FH233" s="202"/>
      <c r="FI233" s="202"/>
      <c r="FJ233" s="202"/>
      <c r="FK233" s="202"/>
      <c r="FL233" s="202"/>
      <c r="FM233" s="202"/>
      <c r="FN233" s="202"/>
      <c r="FO233" s="202"/>
      <c r="FP233" s="202"/>
      <c r="FQ233" s="202"/>
      <c r="FR233" s="202"/>
      <c r="FS233" s="202"/>
      <c r="FT233" s="202"/>
      <c r="FU233" s="202"/>
      <c r="FV233" s="202"/>
      <c r="FW233" s="202"/>
      <c r="FX233" s="202"/>
      <c r="FY233" s="202"/>
      <c r="FZ233" s="202"/>
      <c r="GA233" s="202"/>
      <c r="GB233" s="202"/>
      <c r="GC233" s="202"/>
      <c r="GD233" s="202"/>
      <c r="GE233" s="202"/>
      <c r="GF233" s="202"/>
      <c r="GG233" s="202"/>
      <c r="GH233" s="202"/>
    </row>
    <row r="234" spans="1:190" x14ac:dyDescent="0.25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  <c r="FE234" s="202"/>
      <c r="FF234" s="202"/>
      <c r="FG234" s="202"/>
      <c r="FH234" s="202"/>
      <c r="FI234" s="202"/>
      <c r="FJ234" s="202"/>
      <c r="FK234" s="202"/>
      <c r="FL234" s="202"/>
      <c r="FM234" s="202"/>
      <c r="FN234" s="202"/>
      <c r="FO234" s="202"/>
      <c r="FP234" s="202"/>
      <c r="FQ234" s="202"/>
      <c r="FR234" s="202"/>
      <c r="FS234" s="202"/>
      <c r="FT234" s="202"/>
      <c r="FU234" s="202"/>
      <c r="FV234" s="202"/>
      <c r="FW234" s="202"/>
      <c r="FX234" s="202"/>
      <c r="FY234" s="202"/>
      <c r="FZ234" s="202"/>
      <c r="GA234" s="202"/>
      <c r="GB234" s="202"/>
      <c r="GC234" s="202"/>
      <c r="GD234" s="202"/>
      <c r="GE234" s="202"/>
      <c r="GF234" s="202"/>
      <c r="GG234" s="202"/>
      <c r="GH234" s="202"/>
    </row>
    <row r="235" spans="1:190" x14ac:dyDescent="0.25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  <c r="FE235" s="202"/>
      <c r="FF235" s="202"/>
      <c r="FG235" s="202"/>
      <c r="FH235" s="202"/>
      <c r="FI235" s="202"/>
      <c r="FJ235" s="202"/>
      <c r="FK235" s="202"/>
      <c r="FL235" s="202"/>
      <c r="FM235" s="202"/>
      <c r="FN235" s="202"/>
      <c r="FO235" s="202"/>
      <c r="FP235" s="202"/>
      <c r="FQ235" s="202"/>
      <c r="FR235" s="202"/>
      <c r="FS235" s="202"/>
      <c r="FT235" s="202"/>
      <c r="FU235" s="202"/>
      <c r="FV235" s="202"/>
      <c r="FW235" s="202"/>
      <c r="FX235" s="202"/>
      <c r="FY235" s="202"/>
      <c r="FZ235" s="202"/>
      <c r="GA235" s="202"/>
      <c r="GB235" s="202"/>
      <c r="GC235" s="202"/>
      <c r="GD235" s="202"/>
      <c r="GE235" s="202"/>
      <c r="GF235" s="202"/>
      <c r="GG235" s="202"/>
      <c r="GH235" s="202"/>
    </row>
    <row r="236" spans="1:190" x14ac:dyDescent="0.25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  <c r="FE236" s="202"/>
      <c r="FF236" s="202"/>
      <c r="FG236" s="202"/>
      <c r="FH236" s="202"/>
      <c r="FI236" s="202"/>
      <c r="FJ236" s="202"/>
      <c r="FK236" s="202"/>
      <c r="FL236" s="202"/>
      <c r="FM236" s="202"/>
      <c r="FN236" s="202"/>
      <c r="FO236" s="202"/>
      <c r="FP236" s="202"/>
      <c r="FQ236" s="202"/>
      <c r="FR236" s="202"/>
      <c r="FS236" s="202"/>
      <c r="FT236" s="202"/>
      <c r="FU236" s="202"/>
      <c r="FV236" s="202"/>
      <c r="FW236" s="202"/>
      <c r="FX236" s="202"/>
      <c r="FY236" s="202"/>
      <c r="FZ236" s="202"/>
      <c r="GA236" s="202"/>
      <c r="GB236" s="202"/>
      <c r="GC236" s="202"/>
      <c r="GD236" s="202"/>
      <c r="GE236" s="202"/>
      <c r="GF236" s="202"/>
      <c r="GG236" s="202"/>
      <c r="GH236" s="202"/>
    </row>
    <row r="237" spans="1:190" x14ac:dyDescent="0.25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  <c r="FE237" s="202"/>
      <c r="FF237" s="202"/>
      <c r="FG237" s="202"/>
      <c r="FH237" s="202"/>
      <c r="FI237" s="202"/>
      <c r="FJ237" s="202"/>
      <c r="FK237" s="202"/>
      <c r="FL237" s="202"/>
      <c r="FM237" s="202"/>
      <c r="FN237" s="202"/>
      <c r="FO237" s="202"/>
      <c r="FP237" s="202"/>
      <c r="FQ237" s="202"/>
      <c r="FR237" s="202"/>
      <c r="FS237" s="202"/>
      <c r="FT237" s="202"/>
      <c r="FU237" s="202"/>
      <c r="FV237" s="202"/>
      <c r="FW237" s="202"/>
      <c r="FX237" s="202"/>
      <c r="FY237" s="202"/>
      <c r="FZ237" s="202"/>
      <c r="GA237" s="202"/>
      <c r="GB237" s="202"/>
      <c r="GC237" s="202"/>
      <c r="GD237" s="202"/>
      <c r="GE237" s="202"/>
      <c r="GF237" s="202"/>
      <c r="GG237" s="202"/>
      <c r="GH237" s="202"/>
    </row>
    <row r="238" spans="1:190" x14ac:dyDescent="0.25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  <c r="FE238" s="202"/>
      <c r="FF238" s="202"/>
      <c r="FG238" s="202"/>
      <c r="FH238" s="202"/>
      <c r="FI238" s="202"/>
      <c r="FJ238" s="202"/>
      <c r="FK238" s="202"/>
      <c r="FL238" s="202"/>
      <c r="FM238" s="202"/>
      <c r="FN238" s="202"/>
      <c r="FO238" s="202"/>
      <c r="FP238" s="202"/>
      <c r="FQ238" s="202"/>
      <c r="FR238" s="202"/>
      <c r="FS238" s="202"/>
      <c r="FT238" s="202"/>
      <c r="FU238" s="202"/>
      <c r="FV238" s="202"/>
      <c r="FW238" s="202"/>
      <c r="FX238" s="202"/>
      <c r="FY238" s="202"/>
      <c r="FZ238" s="202"/>
      <c r="GA238" s="202"/>
      <c r="GB238" s="202"/>
      <c r="GC238" s="202"/>
      <c r="GD238" s="202"/>
      <c r="GE238" s="202"/>
      <c r="GF238" s="202"/>
      <c r="GG238" s="202"/>
      <c r="GH238" s="202"/>
    </row>
    <row r="239" spans="1:190" x14ac:dyDescent="0.25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  <c r="FE239" s="202"/>
      <c r="FF239" s="202"/>
      <c r="FG239" s="202"/>
      <c r="FH239" s="202"/>
      <c r="FI239" s="202"/>
      <c r="FJ239" s="202"/>
      <c r="FK239" s="202"/>
      <c r="FL239" s="202"/>
      <c r="FM239" s="202"/>
      <c r="FN239" s="202"/>
      <c r="FO239" s="202"/>
      <c r="FP239" s="202"/>
      <c r="FQ239" s="202"/>
      <c r="FR239" s="202"/>
      <c r="FS239" s="202"/>
      <c r="FT239" s="202"/>
      <c r="FU239" s="202"/>
      <c r="FV239" s="202"/>
      <c r="FW239" s="202"/>
      <c r="FX239" s="202"/>
      <c r="FY239" s="202"/>
      <c r="FZ239" s="202"/>
      <c r="GA239" s="202"/>
      <c r="GB239" s="202"/>
      <c r="GC239" s="202"/>
      <c r="GD239" s="202"/>
      <c r="GE239" s="202"/>
      <c r="GF239" s="202"/>
      <c r="GG239" s="202"/>
      <c r="GH239" s="202"/>
    </row>
    <row r="240" spans="1:190" x14ac:dyDescent="0.25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  <c r="FE240" s="202"/>
      <c r="FF240" s="202"/>
      <c r="FG240" s="202"/>
      <c r="FH240" s="202"/>
      <c r="FI240" s="202"/>
      <c r="FJ240" s="202"/>
      <c r="FK240" s="202"/>
      <c r="FL240" s="202"/>
      <c r="FM240" s="202"/>
      <c r="FN240" s="202"/>
      <c r="FO240" s="202"/>
      <c r="FP240" s="202"/>
      <c r="FQ240" s="202"/>
      <c r="FR240" s="202"/>
      <c r="FS240" s="202"/>
      <c r="FT240" s="202"/>
      <c r="FU240" s="202"/>
      <c r="FV240" s="202"/>
      <c r="FW240" s="202"/>
      <c r="FX240" s="202"/>
      <c r="FY240" s="202"/>
      <c r="FZ240" s="202"/>
      <c r="GA240" s="202"/>
      <c r="GB240" s="202"/>
      <c r="GC240" s="202"/>
      <c r="GD240" s="202"/>
      <c r="GE240" s="202"/>
      <c r="GF240" s="202"/>
      <c r="GG240" s="202"/>
      <c r="GH240" s="202"/>
    </row>
    <row r="241" spans="1:190" x14ac:dyDescent="0.25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  <c r="FE241" s="202"/>
      <c r="FF241" s="202"/>
      <c r="FG241" s="202"/>
      <c r="FH241" s="202"/>
      <c r="FI241" s="202"/>
      <c r="FJ241" s="202"/>
      <c r="FK241" s="202"/>
      <c r="FL241" s="202"/>
      <c r="FM241" s="202"/>
      <c r="FN241" s="202"/>
      <c r="FO241" s="202"/>
      <c r="FP241" s="202"/>
      <c r="FQ241" s="202"/>
      <c r="FR241" s="202"/>
      <c r="FS241" s="202"/>
      <c r="FT241" s="202"/>
      <c r="FU241" s="202"/>
      <c r="FV241" s="202"/>
      <c r="FW241" s="202"/>
      <c r="FX241" s="202"/>
      <c r="FY241" s="202"/>
      <c r="FZ241" s="202"/>
      <c r="GA241" s="202"/>
      <c r="GB241" s="202"/>
      <c r="GC241" s="202"/>
      <c r="GD241" s="202"/>
      <c r="GE241" s="202"/>
      <c r="GF241" s="202"/>
      <c r="GG241" s="202"/>
      <c r="GH241" s="202"/>
    </row>
    <row r="242" spans="1:190" x14ac:dyDescent="0.25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  <c r="FE242" s="202"/>
      <c r="FF242" s="202"/>
      <c r="FG242" s="202"/>
      <c r="FH242" s="202"/>
      <c r="FI242" s="202"/>
      <c r="FJ242" s="202"/>
      <c r="FK242" s="202"/>
      <c r="FL242" s="202"/>
      <c r="FM242" s="202"/>
      <c r="FN242" s="202"/>
      <c r="FO242" s="202"/>
      <c r="FP242" s="202"/>
      <c r="FQ242" s="202"/>
      <c r="FR242" s="202"/>
      <c r="FS242" s="202"/>
      <c r="FT242" s="202"/>
      <c r="FU242" s="202"/>
      <c r="FV242" s="202"/>
      <c r="FW242" s="202"/>
      <c r="FX242" s="202"/>
      <c r="FY242" s="202"/>
      <c r="FZ242" s="202"/>
      <c r="GA242" s="202"/>
      <c r="GB242" s="202"/>
      <c r="GC242" s="202"/>
      <c r="GD242" s="202"/>
      <c r="GE242" s="202"/>
      <c r="GF242" s="202"/>
      <c r="GG242" s="202"/>
      <c r="GH242" s="202"/>
    </row>
    <row r="243" spans="1:190" x14ac:dyDescent="0.25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  <c r="FE243" s="202"/>
      <c r="FF243" s="202"/>
      <c r="FG243" s="202"/>
      <c r="FH243" s="202"/>
      <c r="FI243" s="202"/>
      <c r="FJ243" s="202"/>
      <c r="FK243" s="202"/>
      <c r="FL243" s="202"/>
      <c r="FM243" s="202"/>
      <c r="FN243" s="202"/>
      <c r="FO243" s="202"/>
      <c r="FP243" s="202"/>
      <c r="FQ243" s="202"/>
      <c r="FR243" s="202"/>
      <c r="FS243" s="202"/>
      <c r="FT243" s="202"/>
      <c r="FU243" s="202"/>
      <c r="FV243" s="202"/>
      <c r="FW243" s="202"/>
      <c r="FX243" s="202"/>
      <c r="FY243" s="202"/>
      <c r="FZ243" s="202"/>
      <c r="GA243" s="202"/>
      <c r="GB243" s="202"/>
      <c r="GC243" s="202"/>
      <c r="GD243" s="202"/>
      <c r="GE243" s="202"/>
      <c r="GF243" s="202"/>
      <c r="GG243" s="202"/>
      <c r="GH243" s="202"/>
    </row>
    <row r="244" spans="1:190" x14ac:dyDescent="0.25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  <c r="FE244" s="202"/>
      <c r="FF244" s="202"/>
      <c r="FG244" s="202"/>
      <c r="FH244" s="202"/>
      <c r="FI244" s="202"/>
      <c r="FJ244" s="202"/>
      <c r="FK244" s="202"/>
      <c r="FL244" s="202"/>
      <c r="FM244" s="202"/>
      <c r="FN244" s="202"/>
      <c r="FO244" s="202"/>
      <c r="FP244" s="202"/>
      <c r="FQ244" s="202"/>
      <c r="FR244" s="202"/>
      <c r="FS244" s="202"/>
      <c r="FT244" s="202"/>
      <c r="FU244" s="202"/>
      <c r="FV244" s="202"/>
      <c r="FW244" s="202"/>
      <c r="FX244" s="202"/>
      <c r="FY244" s="202"/>
      <c r="FZ244" s="202"/>
      <c r="GA244" s="202"/>
      <c r="GB244" s="202"/>
      <c r="GC244" s="202"/>
      <c r="GD244" s="202"/>
      <c r="GE244" s="202"/>
      <c r="GF244" s="202"/>
      <c r="GG244" s="202"/>
      <c r="GH244" s="202"/>
    </row>
    <row r="245" spans="1:190" x14ac:dyDescent="0.25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  <c r="FE245" s="202"/>
      <c r="FF245" s="202"/>
      <c r="FG245" s="202"/>
      <c r="FH245" s="202"/>
      <c r="FI245" s="202"/>
      <c r="FJ245" s="202"/>
      <c r="FK245" s="202"/>
      <c r="FL245" s="202"/>
      <c r="FM245" s="202"/>
      <c r="FN245" s="202"/>
      <c r="FO245" s="202"/>
      <c r="FP245" s="202"/>
      <c r="FQ245" s="202"/>
      <c r="FR245" s="202"/>
      <c r="FS245" s="202"/>
      <c r="FT245" s="202"/>
      <c r="FU245" s="202"/>
      <c r="FV245" s="202"/>
      <c r="FW245" s="202"/>
      <c r="FX245" s="202"/>
      <c r="FY245" s="202"/>
      <c r="FZ245" s="202"/>
      <c r="GA245" s="202"/>
      <c r="GB245" s="202"/>
      <c r="GC245" s="202"/>
      <c r="GD245" s="202"/>
      <c r="GE245" s="202"/>
      <c r="GF245" s="202"/>
      <c r="GG245" s="202"/>
      <c r="GH245" s="202"/>
    </row>
    <row r="246" spans="1:190" x14ac:dyDescent="0.25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  <c r="FE246" s="202"/>
      <c r="FF246" s="202"/>
      <c r="FG246" s="202"/>
      <c r="FH246" s="202"/>
      <c r="FI246" s="202"/>
      <c r="FJ246" s="202"/>
      <c r="FK246" s="202"/>
      <c r="FL246" s="202"/>
      <c r="FM246" s="202"/>
      <c r="FN246" s="202"/>
      <c r="FO246" s="202"/>
      <c r="FP246" s="202"/>
      <c r="FQ246" s="202"/>
      <c r="FR246" s="202"/>
      <c r="FS246" s="202"/>
      <c r="FT246" s="202"/>
      <c r="FU246" s="202"/>
      <c r="FV246" s="202"/>
      <c r="FW246" s="202"/>
      <c r="FX246" s="202"/>
      <c r="FY246" s="202"/>
      <c r="FZ246" s="202"/>
      <c r="GA246" s="202"/>
      <c r="GB246" s="202"/>
      <c r="GC246" s="202"/>
      <c r="GD246" s="202"/>
      <c r="GE246" s="202"/>
      <c r="GF246" s="202"/>
      <c r="GG246" s="202"/>
      <c r="GH246" s="202"/>
    </row>
    <row r="247" spans="1:190" x14ac:dyDescent="0.25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  <c r="FE247" s="202"/>
      <c r="FF247" s="202"/>
      <c r="FG247" s="202"/>
      <c r="FH247" s="202"/>
      <c r="FI247" s="202"/>
      <c r="FJ247" s="202"/>
      <c r="FK247" s="202"/>
      <c r="FL247" s="202"/>
      <c r="FM247" s="202"/>
      <c r="FN247" s="202"/>
      <c r="FO247" s="202"/>
      <c r="FP247" s="202"/>
      <c r="FQ247" s="202"/>
      <c r="FR247" s="202"/>
      <c r="FS247" s="202"/>
      <c r="FT247" s="202"/>
      <c r="FU247" s="202"/>
      <c r="FV247" s="202"/>
      <c r="FW247" s="202"/>
      <c r="FX247" s="202"/>
      <c r="FY247" s="202"/>
      <c r="FZ247" s="202"/>
      <c r="GA247" s="202"/>
      <c r="GB247" s="202"/>
      <c r="GC247" s="202"/>
      <c r="GD247" s="202"/>
      <c r="GE247" s="202"/>
      <c r="GF247" s="202"/>
      <c r="GG247" s="202"/>
      <c r="GH247" s="202"/>
    </row>
    <row r="248" spans="1:190" x14ac:dyDescent="0.25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  <c r="FE248" s="202"/>
      <c r="FF248" s="202"/>
      <c r="FG248" s="202"/>
      <c r="FH248" s="202"/>
      <c r="FI248" s="202"/>
      <c r="FJ248" s="202"/>
      <c r="FK248" s="202"/>
      <c r="FL248" s="202"/>
      <c r="FM248" s="202"/>
      <c r="FN248" s="202"/>
      <c r="FO248" s="202"/>
      <c r="FP248" s="202"/>
      <c r="FQ248" s="202"/>
      <c r="FR248" s="202"/>
      <c r="FS248" s="202"/>
      <c r="FT248" s="202"/>
      <c r="FU248" s="202"/>
      <c r="FV248" s="202"/>
      <c r="FW248" s="202"/>
      <c r="FX248" s="202"/>
      <c r="FY248" s="202"/>
      <c r="FZ248" s="202"/>
      <c r="GA248" s="202"/>
      <c r="GB248" s="202"/>
      <c r="GC248" s="202"/>
      <c r="GD248" s="202"/>
      <c r="GE248" s="202"/>
      <c r="GF248" s="202"/>
      <c r="GG248" s="202"/>
      <c r="GH248" s="202"/>
    </row>
    <row r="249" spans="1:190" x14ac:dyDescent="0.25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  <c r="FE249" s="202"/>
      <c r="FF249" s="202"/>
      <c r="FG249" s="202"/>
      <c r="FH249" s="202"/>
      <c r="FI249" s="202"/>
      <c r="FJ249" s="202"/>
      <c r="FK249" s="202"/>
      <c r="FL249" s="202"/>
      <c r="FM249" s="202"/>
      <c r="FN249" s="202"/>
      <c r="FO249" s="202"/>
      <c r="FP249" s="202"/>
      <c r="FQ249" s="202"/>
      <c r="FR249" s="202"/>
      <c r="FS249" s="202"/>
      <c r="FT249" s="202"/>
      <c r="FU249" s="202"/>
      <c r="FV249" s="202"/>
      <c r="FW249" s="202"/>
      <c r="FX249" s="202"/>
      <c r="FY249" s="202"/>
      <c r="FZ249" s="202"/>
      <c r="GA249" s="202"/>
      <c r="GB249" s="202"/>
      <c r="GC249" s="202"/>
      <c r="GD249" s="202"/>
      <c r="GE249" s="202"/>
      <c r="GF249" s="202"/>
      <c r="GG249" s="202"/>
      <c r="GH249" s="202"/>
    </row>
    <row r="250" spans="1:190" x14ac:dyDescent="0.25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  <c r="FE250" s="202"/>
      <c r="FF250" s="202"/>
      <c r="FG250" s="202"/>
      <c r="FH250" s="202"/>
      <c r="FI250" s="202"/>
      <c r="FJ250" s="202"/>
      <c r="FK250" s="202"/>
      <c r="FL250" s="202"/>
      <c r="FM250" s="202"/>
      <c r="FN250" s="202"/>
      <c r="FO250" s="202"/>
      <c r="FP250" s="202"/>
      <c r="FQ250" s="202"/>
      <c r="FR250" s="202"/>
      <c r="FS250" s="202"/>
      <c r="FT250" s="202"/>
      <c r="FU250" s="202"/>
      <c r="FV250" s="202"/>
      <c r="FW250" s="202"/>
      <c r="FX250" s="202"/>
      <c r="FY250" s="202"/>
      <c r="FZ250" s="202"/>
      <c r="GA250" s="202"/>
      <c r="GB250" s="202"/>
      <c r="GC250" s="202"/>
      <c r="GD250" s="202"/>
      <c r="GE250" s="202"/>
      <c r="GF250" s="202"/>
      <c r="GG250" s="202"/>
      <c r="GH250" s="202"/>
    </row>
    <row r="251" spans="1:190" x14ac:dyDescent="0.25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  <c r="FE251" s="202"/>
      <c r="FF251" s="202"/>
      <c r="FG251" s="202"/>
      <c r="FH251" s="202"/>
      <c r="FI251" s="202"/>
      <c r="FJ251" s="202"/>
      <c r="FK251" s="202"/>
      <c r="FL251" s="202"/>
      <c r="FM251" s="202"/>
      <c r="FN251" s="202"/>
      <c r="FO251" s="202"/>
      <c r="FP251" s="202"/>
      <c r="FQ251" s="202"/>
      <c r="FR251" s="202"/>
      <c r="FS251" s="202"/>
      <c r="FT251" s="202"/>
      <c r="FU251" s="202"/>
      <c r="FV251" s="202"/>
      <c r="FW251" s="202"/>
      <c r="FX251" s="202"/>
      <c r="FY251" s="202"/>
      <c r="FZ251" s="202"/>
      <c r="GA251" s="202"/>
      <c r="GB251" s="202"/>
      <c r="GC251" s="202"/>
      <c r="GD251" s="202"/>
      <c r="GE251" s="202"/>
      <c r="GF251" s="202"/>
      <c r="GG251" s="202"/>
      <c r="GH251" s="202"/>
    </row>
    <row r="252" spans="1:190" x14ac:dyDescent="0.25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  <c r="FE252" s="202"/>
      <c r="FF252" s="202"/>
      <c r="FG252" s="202"/>
      <c r="FH252" s="202"/>
      <c r="FI252" s="202"/>
      <c r="FJ252" s="202"/>
      <c r="FK252" s="202"/>
      <c r="FL252" s="202"/>
      <c r="FM252" s="202"/>
      <c r="FN252" s="202"/>
      <c r="FO252" s="202"/>
      <c r="FP252" s="202"/>
      <c r="FQ252" s="202"/>
      <c r="FR252" s="202"/>
      <c r="FS252" s="202"/>
      <c r="FT252" s="202"/>
      <c r="FU252" s="202"/>
      <c r="FV252" s="202"/>
      <c r="FW252" s="202"/>
      <c r="FX252" s="202"/>
      <c r="FY252" s="202"/>
      <c r="FZ252" s="202"/>
      <c r="GA252" s="202"/>
      <c r="GB252" s="202"/>
      <c r="GC252" s="202"/>
      <c r="GD252" s="202"/>
      <c r="GE252" s="202"/>
      <c r="GF252" s="202"/>
      <c r="GG252" s="202"/>
      <c r="GH252" s="202"/>
    </row>
    <row r="253" spans="1:190" x14ac:dyDescent="0.25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  <c r="FE253" s="202"/>
      <c r="FF253" s="202"/>
      <c r="FG253" s="202"/>
      <c r="FH253" s="202"/>
      <c r="FI253" s="202"/>
      <c r="FJ253" s="202"/>
      <c r="FK253" s="202"/>
      <c r="FL253" s="202"/>
      <c r="FM253" s="202"/>
      <c r="FN253" s="202"/>
      <c r="FO253" s="202"/>
      <c r="FP253" s="202"/>
      <c r="FQ253" s="202"/>
      <c r="FR253" s="202"/>
      <c r="FS253" s="202"/>
      <c r="FT253" s="202"/>
      <c r="FU253" s="202"/>
      <c r="FV253" s="202"/>
      <c r="FW253" s="202"/>
      <c r="FX253" s="202"/>
      <c r="FY253" s="202"/>
      <c r="FZ253" s="202"/>
      <c r="GA253" s="202"/>
      <c r="GB253" s="202"/>
      <c r="GC253" s="202"/>
      <c r="GD253" s="202"/>
      <c r="GE253" s="202"/>
      <c r="GF253" s="202"/>
      <c r="GG253" s="202"/>
      <c r="GH253" s="202"/>
    </row>
    <row r="254" spans="1:190" x14ac:dyDescent="0.25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  <c r="FE254" s="202"/>
      <c r="FF254" s="202"/>
      <c r="FG254" s="202"/>
      <c r="FH254" s="202"/>
      <c r="FI254" s="202"/>
      <c r="FJ254" s="202"/>
      <c r="FK254" s="202"/>
      <c r="FL254" s="202"/>
      <c r="FM254" s="202"/>
      <c r="FN254" s="202"/>
      <c r="FO254" s="202"/>
      <c r="FP254" s="202"/>
      <c r="FQ254" s="202"/>
      <c r="FR254" s="202"/>
      <c r="FS254" s="202"/>
      <c r="FT254" s="202"/>
      <c r="FU254" s="202"/>
      <c r="FV254" s="202"/>
      <c r="FW254" s="202"/>
      <c r="FX254" s="202"/>
      <c r="FY254" s="202"/>
      <c r="FZ254" s="202"/>
      <c r="GA254" s="202"/>
      <c r="GB254" s="202"/>
      <c r="GC254" s="202"/>
      <c r="GD254" s="202"/>
      <c r="GE254" s="202"/>
      <c r="GF254" s="202"/>
      <c r="GG254" s="202"/>
      <c r="GH254" s="202"/>
    </row>
    <row r="255" spans="1:190" x14ac:dyDescent="0.25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  <c r="FE255" s="202"/>
      <c r="FF255" s="202"/>
      <c r="FG255" s="202"/>
      <c r="FH255" s="202"/>
      <c r="FI255" s="202"/>
      <c r="FJ255" s="202"/>
      <c r="FK255" s="202"/>
      <c r="FL255" s="202"/>
      <c r="FM255" s="202"/>
      <c r="FN255" s="202"/>
      <c r="FO255" s="202"/>
      <c r="FP255" s="202"/>
      <c r="FQ255" s="202"/>
      <c r="FR255" s="202"/>
      <c r="FS255" s="202"/>
      <c r="FT255" s="202"/>
      <c r="FU255" s="202"/>
      <c r="FV255" s="202"/>
      <c r="FW255" s="202"/>
      <c r="FX255" s="202"/>
      <c r="FY255" s="202"/>
      <c r="FZ255" s="202"/>
      <c r="GA255" s="202"/>
      <c r="GB255" s="202"/>
      <c r="GC255" s="202"/>
      <c r="GD255" s="202"/>
      <c r="GE255" s="202"/>
      <c r="GF255" s="202"/>
      <c r="GG255" s="202"/>
      <c r="GH255" s="202"/>
    </row>
    <row r="256" spans="1:190" x14ac:dyDescent="0.25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  <c r="FE256" s="202"/>
      <c r="FF256" s="202"/>
      <c r="FG256" s="202"/>
      <c r="FH256" s="202"/>
      <c r="FI256" s="202"/>
      <c r="FJ256" s="202"/>
      <c r="FK256" s="202"/>
      <c r="FL256" s="202"/>
      <c r="FM256" s="202"/>
      <c r="FN256" s="202"/>
      <c r="FO256" s="202"/>
      <c r="FP256" s="202"/>
      <c r="FQ256" s="202"/>
      <c r="FR256" s="202"/>
      <c r="FS256" s="202"/>
      <c r="FT256" s="202"/>
      <c r="FU256" s="202"/>
      <c r="FV256" s="202"/>
      <c r="FW256" s="202"/>
      <c r="FX256" s="202"/>
      <c r="FY256" s="202"/>
      <c r="FZ256" s="202"/>
      <c r="GA256" s="202"/>
      <c r="GB256" s="202"/>
      <c r="GC256" s="202"/>
      <c r="GD256" s="202"/>
      <c r="GE256" s="202"/>
      <c r="GF256" s="202"/>
      <c r="GG256" s="202"/>
      <c r="GH256" s="202"/>
    </row>
    <row r="257" spans="1:190" x14ac:dyDescent="0.25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  <c r="FE257" s="202"/>
      <c r="FF257" s="202"/>
      <c r="FG257" s="202"/>
      <c r="FH257" s="202"/>
      <c r="FI257" s="202"/>
      <c r="FJ257" s="202"/>
      <c r="FK257" s="202"/>
      <c r="FL257" s="202"/>
      <c r="FM257" s="202"/>
      <c r="FN257" s="202"/>
      <c r="FO257" s="202"/>
      <c r="FP257" s="202"/>
      <c r="FQ257" s="202"/>
      <c r="FR257" s="202"/>
      <c r="FS257" s="202"/>
      <c r="FT257" s="202"/>
      <c r="FU257" s="202"/>
      <c r="FV257" s="202"/>
      <c r="FW257" s="202"/>
      <c r="FX257" s="202"/>
      <c r="FY257" s="202"/>
      <c r="FZ257" s="202"/>
      <c r="GA257" s="202"/>
      <c r="GB257" s="202"/>
      <c r="GC257" s="202"/>
      <c r="GD257" s="202"/>
      <c r="GE257" s="202"/>
      <c r="GF257" s="202"/>
      <c r="GG257" s="202"/>
      <c r="GH257" s="202"/>
    </row>
    <row r="258" spans="1:190" x14ac:dyDescent="0.25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  <c r="FE258" s="202"/>
      <c r="FF258" s="202"/>
      <c r="FG258" s="202"/>
      <c r="FH258" s="202"/>
      <c r="FI258" s="202"/>
      <c r="FJ258" s="202"/>
      <c r="FK258" s="202"/>
      <c r="FL258" s="202"/>
      <c r="FM258" s="202"/>
      <c r="FN258" s="202"/>
      <c r="FO258" s="202"/>
      <c r="FP258" s="202"/>
      <c r="FQ258" s="202"/>
      <c r="FR258" s="202"/>
      <c r="FS258" s="202"/>
      <c r="FT258" s="202"/>
      <c r="FU258" s="202"/>
      <c r="FV258" s="202"/>
      <c r="FW258" s="202"/>
      <c r="FX258" s="202"/>
      <c r="FY258" s="202"/>
      <c r="FZ258" s="202"/>
      <c r="GA258" s="202"/>
      <c r="GB258" s="202"/>
      <c r="GC258" s="202"/>
      <c r="GD258" s="202"/>
      <c r="GE258" s="202"/>
      <c r="GF258" s="202"/>
      <c r="GG258" s="202"/>
      <c r="GH258" s="202"/>
    </row>
    <row r="259" spans="1:190" x14ac:dyDescent="0.25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  <c r="FE259" s="202"/>
      <c r="FF259" s="202"/>
      <c r="FG259" s="202"/>
      <c r="FH259" s="202"/>
      <c r="FI259" s="202"/>
      <c r="FJ259" s="202"/>
      <c r="FK259" s="202"/>
      <c r="FL259" s="202"/>
      <c r="FM259" s="202"/>
      <c r="FN259" s="202"/>
      <c r="FO259" s="202"/>
      <c r="FP259" s="202"/>
      <c r="FQ259" s="202"/>
      <c r="FR259" s="202"/>
      <c r="FS259" s="202"/>
      <c r="FT259" s="202"/>
      <c r="FU259" s="202"/>
      <c r="FV259" s="202"/>
      <c r="FW259" s="202"/>
      <c r="FX259" s="202"/>
      <c r="FY259" s="202"/>
      <c r="FZ259" s="202"/>
      <c r="GA259" s="202"/>
      <c r="GB259" s="202"/>
      <c r="GC259" s="202"/>
      <c r="GD259" s="202"/>
      <c r="GE259" s="202"/>
      <c r="GF259" s="202"/>
      <c r="GG259" s="202"/>
      <c r="GH259" s="202"/>
    </row>
    <row r="260" spans="1:190" x14ac:dyDescent="0.25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  <c r="FE260" s="202"/>
      <c r="FF260" s="202"/>
      <c r="FG260" s="202"/>
      <c r="FH260" s="202"/>
      <c r="FI260" s="202"/>
      <c r="FJ260" s="202"/>
      <c r="FK260" s="202"/>
      <c r="FL260" s="202"/>
      <c r="FM260" s="202"/>
      <c r="FN260" s="202"/>
      <c r="FO260" s="202"/>
      <c r="FP260" s="202"/>
      <c r="FQ260" s="202"/>
      <c r="FR260" s="202"/>
      <c r="FS260" s="202"/>
      <c r="FT260" s="202"/>
      <c r="FU260" s="202"/>
      <c r="FV260" s="202"/>
      <c r="FW260" s="202"/>
      <c r="FX260" s="202"/>
      <c r="FY260" s="202"/>
      <c r="FZ260" s="202"/>
      <c r="GA260" s="202"/>
      <c r="GB260" s="202"/>
      <c r="GC260" s="202"/>
      <c r="GD260" s="202"/>
      <c r="GE260" s="202"/>
      <c r="GF260" s="202"/>
      <c r="GG260" s="202"/>
      <c r="GH260" s="202"/>
    </row>
    <row r="261" spans="1:190" x14ac:dyDescent="0.25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  <c r="FE261" s="202"/>
      <c r="FF261" s="202"/>
      <c r="FG261" s="202"/>
      <c r="FH261" s="202"/>
      <c r="FI261" s="202"/>
      <c r="FJ261" s="202"/>
      <c r="FK261" s="202"/>
      <c r="FL261" s="202"/>
      <c r="FM261" s="202"/>
      <c r="FN261" s="202"/>
      <c r="FO261" s="202"/>
      <c r="FP261" s="202"/>
      <c r="FQ261" s="202"/>
      <c r="FR261" s="202"/>
      <c r="FS261" s="202"/>
      <c r="FT261" s="202"/>
      <c r="FU261" s="202"/>
      <c r="FV261" s="202"/>
      <c r="FW261" s="202"/>
      <c r="FX261" s="202"/>
      <c r="FY261" s="202"/>
      <c r="FZ261" s="202"/>
      <c r="GA261" s="202"/>
      <c r="GB261" s="202"/>
      <c r="GC261" s="202"/>
      <c r="GD261" s="202"/>
      <c r="GE261" s="202"/>
      <c r="GF261" s="202"/>
      <c r="GG261" s="202"/>
      <c r="GH261" s="202"/>
    </row>
    <row r="262" spans="1:190" x14ac:dyDescent="0.25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  <c r="FE262" s="202"/>
      <c r="FF262" s="202"/>
      <c r="FG262" s="202"/>
      <c r="FH262" s="202"/>
      <c r="FI262" s="202"/>
      <c r="FJ262" s="202"/>
      <c r="FK262" s="202"/>
      <c r="FL262" s="202"/>
      <c r="FM262" s="202"/>
      <c r="FN262" s="202"/>
      <c r="FO262" s="202"/>
      <c r="FP262" s="202"/>
      <c r="FQ262" s="202"/>
      <c r="FR262" s="202"/>
      <c r="FS262" s="202"/>
      <c r="FT262" s="202"/>
      <c r="FU262" s="202"/>
      <c r="FV262" s="202"/>
      <c r="FW262" s="202"/>
      <c r="FX262" s="202"/>
      <c r="FY262" s="202"/>
      <c r="FZ262" s="202"/>
      <c r="GA262" s="202"/>
      <c r="GB262" s="202"/>
      <c r="GC262" s="202"/>
      <c r="GD262" s="202"/>
      <c r="GE262" s="202"/>
      <c r="GF262" s="202"/>
      <c r="GG262" s="202"/>
      <c r="GH262" s="202"/>
    </row>
    <row r="263" spans="1:190" x14ac:dyDescent="0.25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  <c r="FE263" s="202"/>
      <c r="FF263" s="202"/>
      <c r="FG263" s="202"/>
      <c r="FH263" s="202"/>
      <c r="FI263" s="202"/>
      <c r="FJ263" s="202"/>
      <c r="FK263" s="202"/>
      <c r="FL263" s="202"/>
      <c r="FM263" s="202"/>
      <c r="FN263" s="202"/>
      <c r="FO263" s="202"/>
      <c r="FP263" s="202"/>
      <c r="FQ263" s="202"/>
      <c r="FR263" s="202"/>
      <c r="FS263" s="202"/>
      <c r="FT263" s="202"/>
      <c r="FU263" s="202"/>
      <c r="FV263" s="202"/>
      <c r="FW263" s="202"/>
      <c r="FX263" s="202"/>
      <c r="FY263" s="202"/>
      <c r="FZ263" s="202"/>
      <c r="GA263" s="202"/>
      <c r="GB263" s="202"/>
      <c r="GC263" s="202"/>
      <c r="GD263" s="202"/>
      <c r="GE263" s="202"/>
      <c r="GF263" s="202"/>
      <c r="GG263" s="202"/>
      <c r="GH263" s="202"/>
    </row>
    <row r="264" spans="1:190" x14ac:dyDescent="0.25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  <c r="FE264" s="202"/>
      <c r="FF264" s="202"/>
      <c r="FG264" s="202"/>
      <c r="FH264" s="202"/>
      <c r="FI264" s="202"/>
      <c r="FJ264" s="202"/>
      <c r="FK264" s="202"/>
      <c r="FL264" s="202"/>
      <c r="FM264" s="202"/>
      <c r="FN264" s="202"/>
      <c r="FO264" s="202"/>
      <c r="FP264" s="202"/>
      <c r="FQ264" s="202"/>
      <c r="FR264" s="202"/>
      <c r="FS264" s="202"/>
      <c r="FT264" s="202"/>
      <c r="FU264" s="202"/>
      <c r="FV264" s="202"/>
      <c r="FW264" s="202"/>
      <c r="FX264" s="202"/>
      <c r="FY264" s="202"/>
      <c r="FZ264" s="202"/>
      <c r="GA264" s="202"/>
      <c r="GB264" s="202"/>
      <c r="GC264" s="202"/>
      <c r="GD264" s="202"/>
      <c r="GE264" s="202"/>
      <c r="GF264" s="202"/>
      <c r="GG264" s="202"/>
      <c r="GH264" s="202"/>
    </row>
    <row r="265" spans="1:190" x14ac:dyDescent="0.25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  <c r="FE265" s="202"/>
      <c r="FF265" s="202"/>
      <c r="FG265" s="202"/>
      <c r="FH265" s="202"/>
      <c r="FI265" s="202"/>
      <c r="FJ265" s="202"/>
      <c r="FK265" s="202"/>
      <c r="FL265" s="202"/>
      <c r="FM265" s="202"/>
      <c r="FN265" s="202"/>
      <c r="FO265" s="202"/>
      <c r="FP265" s="202"/>
      <c r="FQ265" s="202"/>
      <c r="FR265" s="202"/>
      <c r="FS265" s="202"/>
      <c r="FT265" s="202"/>
      <c r="FU265" s="202"/>
      <c r="FV265" s="202"/>
      <c r="FW265" s="202"/>
      <c r="FX265" s="202"/>
      <c r="FY265" s="202"/>
      <c r="FZ265" s="202"/>
      <c r="GA265" s="202"/>
      <c r="GB265" s="202"/>
      <c r="GC265" s="202"/>
      <c r="GD265" s="202"/>
      <c r="GE265" s="202"/>
      <c r="GF265" s="202"/>
      <c r="GG265" s="202"/>
      <c r="GH265" s="202"/>
    </row>
    <row r="266" spans="1:190" x14ac:dyDescent="0.25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  <c r="FE266" s="202"/>
      <c r="FF266" s="202"/>
      <c r="FG266" s="202"/>
      <c r="FH266" s="202"/>
      <c r="FI266" s="202"/>
      <c r="FJ266" s="202"/>
      <c r="FK266" s="202"/>
      <c r="FL266" s="202"/>
      <c r="FM266" s="202"/>
      <c r="FN266" s="202"/>
      <c r="FO266" s="202"/>
      <c r="FP266" s="202"/>
      <c r="FQ266" s="202"/>
      <c r="FR266" s="202"/>
      <c r="FS266" s="202"/>
      <c r="FT266" s="202"/>
      <c r="FU266" s="202"/>
      <c r="FV266" s="202"/>
      <c r="FW266" s="202"/>
      <c r="FX266" s="202"/>
      <c r="FY266" s="202"/>
      <c r="FZ266" s="202"/>
      <c r="GA266" s="202"/>
      <c r="GB266" s="202"/>
      <c r="GC266" s="202"/>
      <c r="GD266" s="202"/>
      <c r="GE266" s="202"/>
      <c r="GF266" s="202"/>
      <c r="GG266" s="202"/>
      <c r="GH266" s="202"/>
    </row>
    <row r="267" spans="1:190" x14ac:dyDescent="0.25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  <c r="FE267" s="202"/>
      <c r="FF267" s="202"/>
      <c r="FG267" s="202"/>
      <c r="FH267" s="202"/>
      <c r="FI267" s="202"/>
      <c r="FJ267" s="202"/>
      <c r="FK267" s="202"/>
      <c r="FL267" s="202"/>
      <c r="FM267" s="202"/>
      <c r="FN267" s="202"/>
      <c r="FO267" s="202"/>
      <c r="FP267" s="202"/>
      <c r="FQ267" s="202"/>
      <c r="FR267" s="202"/>
      <c r="FS267" s="202"/>
      <c r="FT267" s="202"/>
      <c r="FU267" s="202"/>
      <c r="FV267" s="202"/>
      <c r="FW267" s="202"/>
      <c r="FX267" s="202"/>
      <c r="FY267" s="202"/>
      <c r="FZ267" s="202"/>
      <c r="GA267" s="202"/>
      <c r="GB267" s="202"/>
      <c r="GC267" s="202"/>
      <c r="GD267" s="202"/>
      <c r="GE267" s="202"/>
      <c r="GF267" s="202"/>
      <c r="GG267" s="202"/>
      <c r="GH267" s="202"/>
    </row>
    <row r="268" spans="1:190" x14ac:dyDescent="0.25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  <c r="FE268" s="202"/>
      <c r="FF268" s="202"/>
      <c r="FG268" s="202"/>
      <c r="FH268" s="202"/>
      <c r="FI268" s="202"/>
      <c r="FJ268" s="202"/>
      <c r="FK268" s="202"/>
      <c r="FL268" s="202"/>
      <c r="FM268" s="202"/>
      <c r="FN268" s="202"/>
      <c r="FO268" s="202"/>
      <c r="FP268" s="202"/>
      <c r="FQ268" s="202"/>
      <c r="FR268" s="202"/>
      <c r="FS268" s="202"/>
      <c r="FT268" s="202"/>
      <c r="FU268" s="202"/>
      <c r="FV268" s="202"/>
      <c r="FW268" s="202"/>
      <c r="FX268" s="202"/>
      <c r="FY268" s="202"/>
      <c r="FZ268" s="202"/>
      <c r="GA268" s="202"/>
      <c r="GB268" s="202"/>
      <c r="GC268" s="202"/>
      <c r="GD268" s="202"/>
      <c r="GE268" s="202"/>
      <c r="GF268" s="202"/>
      <c r="GG268" s="202"/>
      <c r="GH268" s="202"/>
    </row>
    <row r="269" spans="1:190" x14ac:dyDescent="0.25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  <c r="FE269" s="202"/>
      <c r="FF269" s="202"/>
      <c r="FG269" s="202"/>
      <c r="FH269" s="202"/>
      <c r="FI269" s="202"/>
      <c r="FJ269" s="202"/>
      <c r="FK269" s="202"/>
      <c r="FL269" s="202"/>
      <c r="FM269" s="202"/>
      <c r="FN269" s="202"/>
      <c r="FO269" s="202"/>
      <c r="FP269" s="202"/>
      <c r="FQ269" s="202"/>
      <c r="FR269" s="202"/>
      <c r="FS269" s="202"/>
      <c r="FT269" s="202"/>
      <c r="FU269" s="202"/>
      <c r="FV269" s="202"/>
      <c r="FW269" s="202"/>
      <c r="FX269" s="202"/>
      <c r="FY269" s="202"/>
      <c r="FZ269" s="202"/>
      <c r="GA269" s="202"/>
      <c r="GB269" s="202"/>
      <c r="GC269" s="202"/>
      <c r="GD269" s="202"/>
      <c r="GE269" s="202"/>
      <c r="GF269" s="202"/>
      <c r="GG269" s="202"/>
      <c r="GH269" s="202"/>
    </row>
    <row r="270" spans="1:190" x14ac:dyDescent="0.25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  <c r="FE270" s="202"/>
      <c r="FF270" s="202"/>
      <c r="FG270" s="202"/>
      <c r="FH270" s="202"/>
      <c r="FI270" s="202"/>
      <c r="FJ270" s="202"/>
      <c r="FK270" s="202"/>
      <c r="FL270" s="202"/>
      <c r="FM270" s="202"/>
      <c r="FN270" s="202"/>
      <c r="FO270" s="202"/>
      <c r="FP270" s="202"/>
      <c r="FQ270" s="202"/>
      <c r="FR270" s="202"/>
      <c r="FS270" s="202"/>
      <c r="FT270" s="202"/>
      <c r="FU270" s="202"/>
      <c r="FV270" s="202"/>
      <c r="FW270" s="202"/>
      <c r="FX270" s="202"/>
      <c r="FY270" s="202"/>
      <c r="FZ270" s="202"/>
      <c r="GA270" s="202"/>
      <c r="GB270" s="202"/>
      <c r="GC270" s="202"/>
      <c r="GD270" s="202"/>
      <c r="GE270" s="202"/>
      <c r="GF270" s="202"/>
      <c r="GG270" s="202"/>
      <c r="GH270" s="202"/>
    </row>
    <row r="271" spans="1:190" x14ac:dyDescent="0.25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  <c r="FE271" s="202"/>
      <c r="FF271" s="202"/>
      <c r="FG271" s="202"/>
      <c r="FH271" s="202"/>
      <c r="FI271" s="202"/>
      <c r="FJ271" s="202"/>
      <c r="FK271" s="202"/>
      <c r="FL271" s="202"/>
      <c r="FM271" s="202"/>
      <c r="FN271" s="202"/>
      <c r="FO271" s="202"/>
      <c r="FP271" s="202"/>
      <c r="FQ271" s="202"/>
      <c r="FR271" s="202"/>
      <c r="FS271" s="202"/>
      <c r="FT271" s="202"/>
      <c r="FU271" s="202"/>
      <c r="FV271" s="202"/>
      <c r="FW271" s="202"/>
      <c r="FX271" s="202"/>
      <c r="FY271" s="202"/>
      <c r="FZ271" s="202"/>
      <c r="GA271" s="202"/>
      <c r="GB271" s="202"/>
      <c r="GC271" s="202"/>
      <c r="GD271" s="202"/>
      <c r="GE271" s="202"/>
      <c r="GF271" s="202"/>
      <c r="GG271" s="202"/>
      <c r="GH271" s="202"/>
    </row>
    <row r="272" spans="1:190" x14ac:dyDescent="0.25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  <c r="FE272" s="202"/>
      <c r="FF272" s="202"/>
      <c r="FG272" s="202"/>
      <c r="FH272" s="202"/>
      <c r="FI272" s="202"/>
      <c r="FJ272" s="202"/>
      <c r="FK272" s="202"/>
      <c r="FL272" s="202"/>
      <c r="FM272" s="202"/>
      <c r="FN272" s="202"/>
      <c r="FO272" s="202"/>
      <c r="FP272" s="202"/>
      <c r="FQ272" s="202"/>
      <c r="FR272" s="202"/>
      <c r="FS272" s="202"/>
      <c r="FT272" s="202"/>
      <c r="FU272" s="202"/>
      <c r="FV272" s="202"/>
      <c r="FW272" s="202"/>
      <c r="FX272" s="202"/>
      <c r="FY272" s="202"/>
      <c r="FZ272" s="202"/>
      <c r="GA272" s="202"/>
      <c r="GB272" s="202"/>
      <c r="GC272" s="202"/>
      <c r="GD272" s="202"/>
      <c r="GE272" s="202"/>
      <c r="GF272" s="202"/>
      <c r="GG272" s="202"/>
      <c r="GH272" s="202"/>
    </row>
    <row r="273" spans="1:190" x14ac:dyDescent="0.25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  <c r="FE273" s="202"/>
      <c r="FF273" s="202"/>
      <c r="FG273" s="202"/>
      <c r="FH273" s="202"/>
      <c r="FI273" s="202"/>
      <c r="FJ273" s="202"/>
      <c r="FK273" s="202"/>
      <c r="FL273" s="202"/>
      <c r="FM273" s="202"/>
      <c r="FN273" s="202"/>
      <c r="FO273" s="202"/>
      <c r="FP273" s="202"/>
      <c r="FQ273" s="202"/>
      <c r="FR273" s="202"/>
      <c r="FS273" s="202"/>
      <c r="FT273" s="202"/>
      <c r="FU273" s="202"/>
      <c r="FV273" s="202"/>
      <c r="FW273" s="202"/>
      <c r="FX273" s="202"/>
      <c r="FY273" s="202"/>
      <c r="FZ273" s="202"/>
      <c r="GA273" s="202"/>
      <c r="GB273" s="202"/>
      <c r="GC273" s="202"/>
      <c r="GD273" s="202"/>
      <c r="GE273" s="202"/>
      <c r="GF273" s="202"/>
      <c r="GG273" s="202"/>
      <c r="GH273" s="202"/>
    </row>
    <row r="274" spans="1:190" x14ac:dyDescent="0.25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  <c r="FE274" s="202"/>
      <c r="FF274" s="202"/>
      <c r="FG274" s="202"/>
      <c r="FH274" s="202"/>
      <c r="FI274" s="202"/>
      <c r="FJ274" s="202"/>
      <c r="FK274" s="202"/>
      <c r="FL274" s="202"/>
      <c r="FM274" s="202"/>
      <c r="FN274" s="202"/>
      <c r="FO274" s="202"/>
      <c r="FP274" s="202"/>
      <c r="FQ274" s="202"/>
      <c r="FR274" s="202"/>
      <c r="FS274" s="202"/>
      <c r="FT274" s="202"/>
      <c r="FU274" s="202"/>
      <c r="FV274" s="202"/>
      <c r="FW274" s="202"/>
      <c r="FX274" s="202"/>
      <c r="FY274" s="202"/>
      <c r="FZ274" s="202"/>
      <c r="GA274" s="202"/>
      <c r="GB274" s="202"/>
      <c r="GC274" s="202"/>
      <c r="GD274" s="202"/>
      <c r="GE274" s="202"/>
      <c r="GF274" s="202"/>
      <c r="GG274" s="202"/>
      <c r="GH274" s="202"/>
    </row>
    <row r="275" spans="1:190" x14ac:dyDescent="0.25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  <c r="FE275" s="202"/>
      <c r="FF275" s="202"/>
      <c r="FG275" s="202"/>
      <c r="FH275" s="202"/>
      <c r="FI275" s="202"/>
      <c r="FJ275" s="202"/>
      <c r="FK275" s="202"/>
      <c r="FL275" s="202"/>
      <c r="FM275" s="202"/>
      <c r="FN275" s="202"/>
      <c r="FO275" s="202"/>
      <c r="FP275" s="202"/>
      <c r="FQ275" s="202"/>
      <c r="FR275" s="202"/>
      <c r="FS275" s="202"/>
      <c r="FT275" s="202"/>
      <c r="FU275" s="202"/>
      <c r="FV275" s="202"/>
      <c r="FW275" s="202"/>
      <c r="FX275" s="202"/>
      <c r="FY275" s="202"/>
      <c r="FZ275" s="202"/>
      <c r="GA275" s="202"/>
      <c r="GB275" s="202"/>
      <c r="GC275" s="202"/>
      <c r="GD275" s="202"/>
      <c r="GE275" s="202"/>
      <c r="GF275" s="202"/>
      <c r="GG275" s="202"/>
      <c r="GH275" s="202"/>
    </row>
    <row r="276" spans="1:190" x14ac:dyDescent="0.25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  <c r="FE276" s="202"/>
      <c r="FF276" s="202"/>
      <c r="FG276" s="202"/>
      <c r="FH276" s="202"/>
      <c r="FI276" s="202"/>
      <c r="FJ276" s="202"/>
      <c r="FK276" s="202"/>
      <c r="FL276" s="202"/>
      <c r="FM276" s="202"/>
      <c r="FN276" s="202"/>
      <c r="FO276" s="202"/>
      <c r="FP276" s="202"/>
      <c r="FQ276" s="202"/>
      <c r="FR276" s="202"/>
      <c r="FS276" s="202"/>
      <c r="FT276" s="202"/>
      <c r="FU276" s="202"/>
      <c r="FV276" s="202"/>
      <c r="FW276" s="202"/>
      <c r="FX276" s="202"/>
      <c r="FY276" s="202"/>
      <c r="FZ276" s="202"/>
      <c r="GA276" s="202"/>
      <c r="GB276" s="202"/>
      <c r="GC276" s="202"/>
      <c r="GD276" s="202"/>
      <c r="GE276" s="202"/>
      <c r="GF276" s="202"/>
      <c r="GG276" s="202"/>
      <c r="GH276" s="202"/>
    </row>
    <row r="277" spans="1:190" x14ac:dyDescent="0.25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  <c r="FE277" s="202"/>
      <c r="FF277" s="202"/>
      <c r="FG277" s="202"/>
      <c r="FH277" s="202"/>
      <c r="FI277" s="202"/>
      <c r="FJ277" s="202"/>
      <c r="FK277" s="202"/>
      <c r="FL277" s="202"/>
      <c r="FM277" s="202"/>
      <c r="FN277" s="202"/>
      <c r="FO277" s="202"/>
      <c r="FP277" s="202"/>
      <c r="FQ277" s="202"/>
      <c r="FR277" s="202"/>
      <c r="FS277" s="202"/>
      <c r="FT277" s="202"/>
      <c r="FU277" s="202"/>
      <c r="FV277" s="202"/>
      <c r="FW277" s="202"/>
      <c r="FX277" s="202"/>
      <c r="FY277" s="202"/>
      <c r="FZ277" s="202"/>
      <c r="GA277" s="202"/>
      <c r="GB277" s="202"/>
      <c r="GC277" s="202"/>
      <c r="GD277" s="202"/>
      <c r="GE277" s="202"/>
      <c r="GF277" s="202"/>
      <c r="GG277" s="202"/>
      <c r="GH277" s="202"/>
    </row>
    <row r="278" spans="1:190" x14ac:dyDescent="0.25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  <c r="FE278" s="202"/>
      <c r="FF278" s="202"/>
      <c r="FG278" s="202"/>
      <c r="FH278" s="202"/>
      <c r="FI278" s="202"/>
      <c r="FJ278" s="202"/>
      <c r="FK278" s="202"/>
      <c r="FL278" s="202"/>
      <c r="FM278" s="202"/>
      <c r="FN278" s="202"/>
      <c r="FO278" s="202"/>
      <c r="FP278" s="202"/>
      <c r="FQ278" s="202"/>
      <c r="FR278" s="202"/>
      <c r="FS278" s="202"/>
      <c r="FT278" s="202"/>
      <c r="FU278" s="202"/>
      <c r="FV278" s="202"/>
      <c r="FW278" s="202"/>
      <c r="FX278" s="202"/>
      <c r="FY278" s="202"/>
      <c r="FZ278" s="202"/>
      <c r="GA278" s="202"/>
      <c r="GB278" s="202"/>
      <c r="GC278" s="202"/>
      <c r="GD278" s="202"/>
      <c r="GE278" s="202"/>
      <c r="GF278" s="202"/>
      <c r="GG278" s="202"/>
      <c r="GH278" s="202"/>
    </row>
    <row r="279" spans="1:190" x14ac:dyDescent="0.25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  <c r="FE279" s="202"/>
      <c r="FF279" s="202"/>
      <c r="FG279" s="202"/>
      <c r="FH279" s="202"/>
      <c r="FI279" s="202"/>
      <c r="FJ279" s="202"/>
      <c r="FK279" s="202"/>
      <c r="FL279" s="202"/>
      <c r="FM279" s="202"/>
      <c r="FN279" s="202"/>
      <c r="FO279" s="202"/>
      <c r="FP279" s="202"/>
      <c r="FQ279" s="202"/>
      <c r="FR279" s="202"/>
      <c r="FS279" s="202"/>
      <c r="FT279" s="202"/>
      <c r="FU279" s="202"/>
      <c r="FV279" s="202"/>
      <c r="FW279" s="202"/>
      <c r="FX279" s="202"/>
      <c r="FY279" s="202"/>
      <c r="FZ279" s="202"/>
      <c r="GA279" s="202"/>
      <c r="GB279" s="202"/>
      <c r="GC279" s="202"/>
      <c r="GD279" s="202"/>
      <c r="GE279" s="202"/>
      <c r="GF279" s="202"/>
      <c r="GG279" s="202"/>
      <c r="GH279" s="202"/>
    </row>
    <row r="280" spans="1:190" x14ac:dyDescent="0.25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  <c r="FE280" s="202"/>
      <c r="FF280" s="202"/>
      <c r="FG280" s="202"/>
      <c r="FH280" s="202"/>
      <c r="FI280" s="202"/>
      <c r="FJ280" s="202"/>
      <c r="FK280" s="202"/>
      <c r="FL280" s="202"/>
      <c r="FM280" s="202"/>
      <c r="FN280" s="202"/>
      <c r="FO280" s="202"/>
      <c r="FP280" s="202"/>
      <c r="FQ280" s="202"/>
      <c r="FR280" s="202"/>
      <c r="FS280" s="202"/>
      <c r="FT280" s="202"/>
      <c r="FU280" s="202"/>
      <c r="FV280" s="202"/>
      <c r="FW280" s="202"/>
      <c r="FX280" s="202"/>
      <c r="FY280" s="202"/>
      <c r="FZ280" s="202"/>
      <c r="GA280" s="202"/>
      <c r="GB280" s="202"/>
      <c r="GC280" s="202"/>
      <c r="GD280" s="202"/>
      <c r="GE280" s="202"/>
      <c r="GF280" s="202"/>
      <c r="GG280" s="202"/>
      <c r="GH280" s="202"/>
    </row>
    <row r="281" spans="1:190" x14ac:dyDescent="0.25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  <c r="FE281" s="202"/>
      <c r="FF281" s="202"/>
      <c r="FG281" s="202"/>
      <c r="FH281" s="202"/>
      <c r="FI281" s="202"/>
      <c r="FJ281" s="202"/>
      <c r="FK281" s="202"/>
      <c r="FL281" s="202"/>
      <c r="FM281" s="202"/>
      <c r="FN281" s="202"/>
      <c r="FO281" s="202"/>
      <c r="FP281" s="202"/>
      <c r="FQ281" s="202"/>
      <c r="FR281" s="202"/>
      <c r="FS281" s="202"/>
      <c r="FT281" s="202"/>
      <c r="FU281" s="202"/>
      <c r="FV281" s="202"/>
      <c r="FW281" s="202"/>
      <c r="FX281" s="202"/>
      <c r="FY281" s="202"/>
      <c r="FZ281" s="202"/>
      <c r="GA281" s="202"/>
      <c r="GB281" s="202"/>
      <c r="GC281" s="202"/>
      <c r="GD281" s="202"/>
      <c r="GE281" s="202"/>
      <c r="GF281" s="202"/>
      <c r="GG281" s="202"/>
      <c r="GH281" s="202"/>
    </row>
    <row r="282" spans="1:190" x14ac:dyDescent="0.25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  <c r="FE282" s="202"/>
      <c r="FF282" s="202"/>
      <c r="FG282" s="202"/>
      <c r="FH282" s="202"/>
      <c r="FI282" s="202"/>
      <c r="FJ282" s="202"/>
      <c r="FK282" s="202"/>
      <c r="FL282" s="202"/>
      <c r="FM282" s="202"/>
      <c r="FN282" s="202"/>
      <c r="FO282" s="202"/>
      <c r="FP282" s="202"/>
      <c r="FQ282" s="202"/>
      <c r="FR282" s="202"/>
      <c r="FS282" s="202"/>
      <c r="FT282" s="202"/>
      <c r="FU282" s="202"/>
      <c r="FV282" s="202"/>
      <c r="FW282" s="202"/>
      <c r="FX282" s="202"/>
      <c r="FY282" s="202"/>
      <c r="FZ282" s="202"/>
      <c r="GA282" s="202"/>
      <c r="GB282" s="202"/>
      <c r="GC282" s="202"/>
      <c r="GD282" s="202"/>
      <c r="GE282" s="202"/>
      <c r="GF282" s="202"/>
      <c r="GG282" s="202"/>
      <c r="GH282" s="202"/>
    </row>
    <row r="283" spans="1:190" x14ac:dyDescent="0.25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  <c r="FE283" s="202"/>
      <c r="FF283" s="202"/>
      <c r="FG283" s="202"/>
      <c r="FH283" s="202"/>
      <c r="FI283" s="202"/>
      <c r="FJ283" s="202"/>
      <c r="FK283" s="202"/>
      <c r="FL283" s="202"/>
      <c r="FM283" s="202"/>
      <c r="FN283" s="202"/>
      <c r="FO283" s="202"/>
      <c r="FP283" s="202"/>
      <c r="FQ283" s="202"/>
      <c r="FR283" s="202"/>
      <c r="FS283" s="202"/>
      <c r="FT283" s="202"/>
      <c r="FU283" s="202"/>
      <c r="FV283" s="202"/>
      <c r="FW283" s="202"/>
      <c r="FX283" s="202"/>
      <c r="FY283" s="202"/>
      <c r="FZ283" s="202"/>
      <c r="GA283" s="202"/>
      <c r="GB283" s="202"/>
      <c r="GC283" s="202"/>
      <c r="GD283" s="202"/>
      <c r="GE283" s="202"/>
      <c r="GF283" s="202"/>
      <c r="GG283" s="202"/>
      <c r="GH283" s="202"/>
    </row>
    <row r="284" spans="1:190" x14ac:dyDescent="0.25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  <c r="FE284" s="202"/>
      <c r="FF284" s="202"/>
      <c r="FG284" s="202"/>
      <c r="FH284" s="202"/>
      <c r="FI284" s="202"/>
      <c r="FJ284" s="202"/>
      <c r="FK284" s="202"/>
      <c r="FL284" s="202"/>
      <c r="FM284" s="202"/>
      <c r="FN284" s="202"/>
      <c r="FO284" s="202"/>
      <c r="FP284" s="202"/>
      <c r="FQ284" s="202"/>
      <c r="FR284" s="202"/>
      <c r="FS284" s="202"/>
      <c r="FT284" s="202"/>
      <c r="FU284" s="202"/>
      <c r="FV284" s="202"/>
      <c r="FW284" s="202"/>
      <c r="FX284" s="202"/>
      <c r="FY284" s="202"/>
      <c r="FZ284" s="202"/>
      <c r="GA284" s="202"/>
      <c r="GB284" s="202"/>
      <c r="GC284" s="202"/>
      <c r="GD284" s="202"/>
      <c r="GE284" s="202"/>
      <c r="GF284" s="202"/>
      <c r="GG284" s="202"/>
      <c r="GH284" s="202"/>
    </row>
    <row r="285" spans="1:190" x14ac:dyDescent="0.25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  <c r="FE285" s="202"/>
      <c r="FF285" s="202"/>
      <c r="FG285" s="202"/>
      <c r="FH285" s="202"/>
      <c r="FI285" s="202"/>
      <c r="FJ285" s="202"/>
      <c r="FK285" s="202"/>
      <c r="FL285" s="202"/>
      <c r="FM285" s="202"/>
      <c r="FN285" s="202"/>
      <c r="FO285" s="202"/>
      <c r="FP285" s="202"/>
      <c r="FQ285" s="202"/>
      <c r="FR285" s="202"/>
      <c r="FS285" s="202"/>
      <c r="FT285" s="202"/>
      <c r="FU285" s="202"/>
      <c r="FV285" s="202"/>
      <c r="FW285" s="202"/>
      <c r="FX285" s="202"/>
      <c r="FY285" s="202"/>
      <c r="FZ285" s="202"/>
      <c r="GA285" s="202"/>
      <c r="GB285" s="202"/>
      <c r="GC285" s="202"/>
      <c r="GD285" s="202"/>
      <c r="GE285" s="202"/>
      <c r="GF285" s="202"/>
      <c r="GG285" s="202"/>
      <c r="GH285" s="202"/>
    </row>
    <row r="286" spans="1:190" x14ac:dyDescent="0.25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  <c r="FE286" s="202"/>
      <c r="FF286" s="202"/>
      <c r="FG286" s="202"/>
      <c r="FH286" s="202"/>
      <c r="FI286" s="202"/>
      <c r="FJ286" s="202"/>
      <c r="FK286" s="202"/>
      <c r="FL286" s="202"/>
      <c r="FM286" s="202"/>
      <c r="FN286" s="202"/>
      <c r="FO286" s="202"/>
      <c r="FP286" s="202"/>
      <c r="FQ286" s="202"/>
      <c r="FR286" s="202"/>
      <c r="FS286" s="202"/>
      <c r="FT286" s="202"/>
      <c r="FU286" s="202"/>
      <c r="FV286" s="202"/>
      <c r="FW286" s="202"/>
      <c r="FX286" s="202"/>
      <c r="FY286" s="202"/>
      <c r="FZ286" s="202"/>
      <c r="GA286" s="202"/>
      <c r="GB286" s="202"/>
      <c r="GC286" s="202"/>
      <c r="GD286" s="202"/>
      <c r="GE286" s="202"/>
      <c r="GF286" s="202"/>
      <c r="GG286" s="202"/>
      <c r="GH286" s="202"/>
    </row>
    <row r="287" spans="1:190" x14ac:dyDescent="0.25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  <c r="FE287" s="202"/>
      <c r="FF287" s="202"/>
      <c r="FG287" s="202"/>
      <c r="FH287" s="202"/>
      <c r="FI287" s="202"/>
      <c r="FJ287" s="202"/>
      <c r="FK287" s="202"/>
      <c r="FL287" s="202"/>
      <c r="FM287" s="202"/>
      <c r="FN287" s="202"/>
      <c r="FO287" s="202"/>
      <c r="FP287" s="202"/>
      <c r="FQ287" s="202"/>
      <c r="FR287" s="202"/>
      <c r="FS287" s="202"/>
      <c r="FT287" s="202"/>
      <c r="FU287" s="202"/>
      <c r="FV287" s="202"/>
      <c r="FW287" s="202"/>
      <c r="FX287" s="202"/>
      <c r="FY287" s="202"/>
      <c r="FZ287" s="202"/>
      <c r="GA287" s="202"/>
      <c r="GB287" s="202"/>
      <c r="GC287" s="202"/>
      <c r="GD287" s="202"/>
      <c r="GE287" s="202"/>
      <c r="GF287" s="202"/>
      <c r="GG287" s="202"/>
      <c r="GH287" s="202"/>
    </row>
    <row r="288" spans="1:190" x14ac:dyDescent="0.25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  <c r="FE288" s="202"/>
      <c r="FF288" s="202"/>
      <c r="FG288" s="202"/>
      <c r="FH288" s="202"/>
      <c r="FI288" s="202"/>
      <c r="FJ288" s="202"/>
      <c r="FK288" s="202"/>
      <c r="FL288" s="202"/>
      <c r="FM288" s="202"/>
      <c r="FN288" s="202"/>
      <c r="FO288" s="202"/>
      <c r="FP288" s="202"/>
      <c r="FQ288" s="202"/>
      <c r="FR288" s="202"/>
      <c r="FS288" s="202"/>
      <c r="FT288" s="202"/>
      <c r="FU288" s="202"/>
      <c r="FV288" s="202"/>
      <c r="FW288" s="202"/>
      <c r="FX288" s="202"/>
      <c r="FY288" s="202"/>
      <c r="FZ288" s="202"/>
      <c r="GA288" s="202"/>
      <c r="GB288" s="202"/>
      <c r="GC288" s="202"/>
      <c r="GD288" s="202"/>
      <c r="GE288" s="202"/>
      <c r="GF288" s="202"/>
      <c r="GG288" s="202"/>
      <c r="GH288" s="202"/>
    </row>
    <row r="289" spans="1:190" x14ac:dyDescent="0.25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  <c r="FE289" s="202"/>
      <c r="FF289" s="202"/>
      <c r="FG289" s="202"/>
      <c r="FH289" s="202"/>
      <c r="FI289" s="202"/>
      <c r="FJ289" s="202"/>
      <c r="FK289" s="202"/>
      <c r="FL289" s="202"/>
      <c r="FM289" s="202"/>
      <c r="FN289" s="202"/>
      <c r="FO289" s="202"/>
      <c r="FP289" s="202"/>
      <c r="FQ289" s="202"/>
      <c r="FR289" s="202"/>
      <c r="FS289" s="202"/>
      <c r="FT289" s="202"/>
      <c r="FU289" s="202"/>
      <c r="FV289" s="202"/>
      <c r="FW289" s="202"/>
      <c r="FX289" s="202"/>
      <c r="FY289" s="202"/>
      <c r="FZ289" s="202"/>
      <c r="GA289" s="202"/>
      <c r="GB289" s="202"/>
      <c r="GC289" s="202"/>
      <c r="GD289" s="202"/>
      <c r="GE289" s="202"/>
      <c r="GF289" s="202"/>
      <c r="GG289" s="202"/>
      <c r="GH289" s="202"/>
    </row>
    <row r="290" spans="1:190" x14ac:dyDescent="0.25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  <c r="FE290" s="202"/>
      <c r="FF290" s="202"/>
      <c r="FG290" s="202"/>
      <c r="FH290" s="202"/>
      <c r="FI290" s="202"/>
      <c r="FJ290" s="202"/>
      <c r="FK290" s="202"/>
      <c r="FL290" s="202"/>
      <c r="FM290" s="202"/>
      <c r="FN290" s="202"/>
      <c r="FO290" s="202"/>
      <c r="FP290" s="202"/>
      <c r="FQ290" s="202"/>
      <c r="FR290" s="202"/>
      <c r="FS290" s="202"/>
      <c r="FT290" s="202"/>
      <c r="FU290" s="202"/>
      <c r="FV290" s="202"/>
      <c r="FW290" s="202"/>
      <c r="FX290" s="202"/>
      <c r="FY290" s="202"/>
      <c r="FZ290" s="202"/>
      <c r="GA290" s="202"/>
      <c r="GB290" s="202"/>
      <c r="GC290" s="202"/>
      <c r="GD290" s="202"/>
      <c r="GE290" s="202"/>
      <c r="GF290" s="202"/>
      <c r="GG290" s="202"/>
      <c r="GH290" s="202"/>
    </row>
    <row r="291" spans="1:190" x14ac:dyDescent="0.25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  <c r="FE291" s="202"/>
      <c r="FF291" s="202"/>
      <c r="FG291" s="202"/>
      <c r="FH291" s="202"/>
      <c r="FI291" s="202"/>
      <c r="FJ291" s="202"/>
      <c r="FK291" s="202"/>
      <c r="FL291" s="202"/>
      <c r="FM291" s="202"/>
      <c r="FN291" s="202"/>
      <c r="FO291" s="202"/>
      <c r="FP291" s="202"/>
      <c r="FQ291" s="202"/>
      <c r="FR291" s="202"/>
      <c r="FS291" s="202"/>
      <c r="FT291" s="202"/>
      <c r="FU291" s="202"/>
      <c r="FV291" s="202"/>
      <c r="FW291" s="202"/>
      <c r="FX291" s="202"/>
      <c r="FY291" s="202"/>
      <c r="FZ291" s="202"/>
      <c r="GA291" s="202"/>
      <c r="GB291" s="202"/>
      <c r="GC291" s="202"/>
      <c r="GD291" s="202"/>
      <c r="GE291" s="202"/>
      <c r="GF291" s="202"/>
      <c r="GG291" s="202"/>
      <c r="GH291" s="202"/>
    </row>
    <row r="292" spans="1:190" x14ac:dyDescent="0.25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  <c r="FE292" s="202"/>
      <c r="FF292" s="202"/>
      <c r="FG292" s="202"/>
      <c r="FH292" s="202"/>
      <c r="FI292" s="202"/>
      <c r="FJ292" s="202"/>
      <c r="FK292" s="202"/>
      <c r="FL292" s="202"/>
      <c r="FM292" s="202"/>
      <c r="FN292" s="202"/>
      <c r="FO292" s="202"/>
      <c r="FP292" s="202"/>
      <c r="FQ292" s="202"/>
      <c r="FR292" s="202"/>
      <c r="FS292" s="202"/>
      <c r="FT292" s="202"/>
      <c r="FU292" s="202"/>
      <c r="FV292" s="202"/>
      <c r="FW292" s="202"/>
      <c r="FX292" s="202"/>
      <c r="FY292" s="202"/>
      <c r="FZ292" s="202"/>
      <c r="GA292" s="202"/>
      <c r="GB292" s="202"/>
      <c r="GC292" s="202"/>
      <c r="GD292" s="202"/>
      <c r="GE292" s="202"/>
      <c r="GF292" s="202"/>
      <c r="GG292" s="202"/>
      <c r="GH292" s="202"/>
    </row>
    <row r="293" spans="1:190" x14ac:dyDescent="0.25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  <c r="FE293" s="202"/>
      <c r="FF293" s="202"/>
      <c r="FG293" s="202"/>
      <c r="FH293" s="202"/>
      <c r="FI293" s="202"/>
      <c r="FJ293" s="202"/>
      <c r="FK293" s="202"/>
      <c r="FL293" s="202"/>
      <c r="FM293" s="202"/>
      <c r="FN293" s="202"/>
      <c r="FO293" s="202"/>
      <c r="FP293" s="202"/>
      <c r="FQ293" s="202"/>
      <c r="FR293" s="202"/>
      <c r="FS293" s="202"/>
      <c r="FT293" s="202"/>
      <c r="FU293" s="202"/>
      <c r="FV293" s="202"/>
      <c r="FW293" s="202"/>
      <c r="FX293" s="202"/>
      <c r="FY293" s="202"/>
      <c r="FZ293" s="202"/>
      <c r="GA293" s="202"/>
      <c r="GB293" s="202"/>
      <c r="GC293" s="202"/>
      <c r="GD293" s="202"/>
      <c r="GE293" s="202"/>
      <c r="GF293" s="202"/>
      <c r="GG293" s="202"/>
      <c r="GH293" s="202"/>
    </row>
    <row r="294" spans="1:190" x14ac:dyDescent="0.25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  <c r="FE294" s="202"/>
      <c r="FF294" s="202"/>
      <c r="FG294" s="202"/>
      <c r="FH294" s="202"/>
      <c r="FI294" s="202"/>
      <c r="FJ294" s="202"/>
      <c r="FK294" s="202"/>
      <c r="FL294" s="202"/>
      <c r="FM294" s="202"/>
      <c r="FN294" s="202"/>
      <c r="FO294" s="202"/>
      <c r="FP294" s="202"/>
      <c r="FQ294" s="202"/>
      <c r="FR294" s="202"/>
      <c r="FS294" s="202"/>
      <c r="FT294" s="202"/>
      <c r="FU294" s="202"/>
      <c r="FV294" s="202"/>
      <c r="FW294" s="202"/>
      <c r="FX294" s="202"/>
      <c r="FY294" s="202"/>
      <c r="FZ294" s="202"/>
      <c r="GA294" s="202"/>
      <c r="GB294" s="202"/>
      <c r="GC294" s="202"/>
      <c r="GD294" s="202"/>
      <c r="GE294" s="202"/>
      <c r="GF294" s="202"/>
      <c r="GG294" s="202"/>
      <c r="GH294" s="202"/>
    </row>
    <row r="295" spans="1:190" x14ac:dyDescent="0.25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  <c r="FE295" s="202"/>
      <c r="FF295" s="202"/>
      <c r="FG295" s="202"/>
      <c r="FH295" s="202"/>
      <c r="FI295" s="202"/>
      <c r="FJ295" s="202"/>
      <c r="FK295" s="202"/>
      <c r="FL295" s="202"/>
      <c r="FM295" s="202"/>
      <c r="FN295" s="202"/>
      <c r="FO295" s="202"/>
      <c r="FP295" s="202"/>
      <c r="FQ295" s="202"/>
      <c r="FR295" s="202"/>
      <c r="FS295" s="202"/>
      <c r="FT295" s="202"/>
      <c r="FU295" s="202"/>
      <c r="FV295" s="202"/>
      <c r="FW295" s="202"/>
      <c r="FX295" s="202"/>
      <c r="FY295" s="202"/>
      <c r="FZ295" s="202"/>
      <c r="GA295" s="202"/>
      <c r="GB295" s="202"/>
      <c r="GC295" s="202"/>
      <c r="GD295" s="202"/>
      <c r="GE295" s="202"/>
      <c r="GF295" s="202"/>
      <c r="GG295" s="202"/>
      <c r="GH295" s="202"/>
    </row>
    <row r="296" spans="1:190" x14ac:dyDescent="0.25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  <c r="FE296" s="202"/>
      <c r="FF296" s="202"/>
      <c r="FG296" s="202"/>
      <c r="FH296" s="202"/>
      <c r="FI296" s="202"/>
      <c r="FJ296" s="202"/>
      <c r="FK296" s="202"/>
      <c r="FL296" s="202"/>
      <c r="FM296" s="202"/>
      <c r="FN296" s="202"/>
      <c r="FO296" s="202"/>
      <c r="FP296" s="202"/>
      <c r="FQ296" s="202"/>
      <c r="FR296" s="202"/>
      <c r="FS296" s="202"/>
      <c r="FT296" s="202"/>
      <c r="FU296" s="202"/>
      <c r="FV296" s="202"/>
      <c r="FW296" s="202"/>
      <c r="FX296" s="202"/>
      <c r="FY296" s="202"/>
      <c r="FZ296" s="202"/>
      <c r="GA296" s="202"/>
      <c r="GB296" s="202"/>
      <c r="GC296" s="202"/>
      <c r="GD296" s="202"/>
      <c r="GE296" s="202"/>
      <c r="GF296" s="202"/>
      <c r="GG296" s="202"/>
      <c r="GH296" s="202"/>
    </row>
    <row r="297" spans="1:190" x14ac:dyDescent="0.25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  <c r="FE297" s="202"/>
      <c r="FF297" s="202"/>
      <c r="FG297" s="202"/>
      <c r="FH297" s="202"/>
      <c r="FI297" s="202"/>
      <c r="FJ297" s="202"/>
      <c r="FK297" s="202"/>
      <c r="FL297" s="202"/>
      <c r="FM297" s="202"/>
      <c r="FN297" s="202"/>
      <c r="FO297" s="202"/>
      <c r="FP297" s="202"/>
      <c r="FQ297" s="202"/>
      <c r="FR297" s="202"/>
      <c r="FS297" s="202"/>
      <c r="FT297" s="202"/>
      <c r="FU297" s="202"/>
      <c r="FV297" s="202"/>
      <c r="FW297" s="202"/>
      <c r="FX297" s="202"/>
      <c r="FY297" s="202"/>
      <c r="FZ297" s="202"/>
      <c r="GA297" s="202"/>
      <c r="GB297" s="202"/>
      <c r="GC297" s="202"/>
      <c r="GD297" s="202"/>
      <c r="GE297" s="202"/>
      <c r="GF297" s="202"/>
      <c r="GG297" s="202"/>
      <c r="GH297" s="202"/>
    </row>
    <row r="298" spans="1:190" x14ac:dyDescent="0.25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  <c r="FE298" s="202"/>
      <c r="FF298" s="202"/>
      <c r="FG298" s="202"/>
      <c r="FH298" s="202"/>
      <c r="FI298" s="202"/>
      <c r="FJ298" s="202"/>
      <c r="FK298" s="202"/>
      <c r="FL298" s="202"/>
      <c r="FM298" s="202"/>
      <c r="FN298" s="202"/>
      <c r="FO298" s="202"/>
      <c r="FP298" s="202"/>
      <c r="FQ298" s="202"/>
      <c r="FR298" s="202"/>
      <c r="FS298" s="202"/>
      <c r="FT298" s="202"/>
      <c r="FU298" s="202"/>
      <c r="FV298" s="202"/>
      <c r="FW298" s="202"/>
      <c r="FX298" s="202"/>
      <c r="FY298" s="202"/>
      <c r="FZ298" s="202"/>
      <c r="GA298" s="202"/>
      <c r="GB298" s="202"/>
      <c r="GC298" s="202"/>
      <c r="GD298" s="202"/>
      <c r="GE298" s="202"/>
      <c r="GF298" s="202"/>
      <c r="GG298" s="202"/>
      <c r="GH298" s="202"/>
    </row>
    <row r="299" spans="1:190" x14ac:dyDescent="0.25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  <c r="FE299" s="202"/>
      <c r="FF299" s="202"/>
      <c r="FG299" s="202"/>
      <c r="FH299" s="202"/>
      <c r="FI299" s="202"/>
      <c r="FJ299" s="202"/>
      <c r="FK299" s="202"/>
      <c r="FL299" s="202"/>
      <c r="FM299" s="202"/>
      <c r="FN299" s="202"/>
      <c r="FO299" s="202"/>
      <c r="FP299" s="202"/>
      <c r="FQ299" s="202"/>
      <c r="FR299" s="202"/>
      <c r="FS299" s="202"/>
      <c r="FT299" s="202"/>
      <c r="FU299" s="202"/>
      <c r="FV299" s="202"/>
      <c r="FW299" s="202"/>
      <c r="FX299" s="202"/>
      <c r="FY299" s="202"/>
      <c r="FZ299" s="202"/>
      <c r="GA299" s="202"/>
      <c r="GB299" s="202"/>
      <c r="GC299" s="202"/>
      <c r="GD299" s="202"/>
      <c r="GE299" s="202"/>
      <c r="GF299" s="202"/>
      <c r="GG299" s="202"/>
      <c r="GH299" s="202"/>
    </row>
    <row r="300" spans="1:190" x14ac:dyDescent="0.25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  <c r="FE300" s="202"/>
      <c r="FF300" s="202"/>
      <c r="FG300" s="202"/>
      <c r="FH300" s="202"/>
      <c r="FI300" s="202"/>
      <c r="FJ300" s="202"/>
      <c r="FK300" s="202"/>
      <c r="FL300" s="202"/>
      <c r="FM300" s="202"/>
      <c r="FN300" s="202"/>
      <c r="FO300" s="202"/>
      <c r="FP300" s="202"/>
      <c r="FQ300" s="202"/>
      <c r="FR300" s="202"/>
      <c r="FS300" s="202"/>
      <c r="FT300" s="202"/>
      <c r="FU300" s="202"/>
      <c r="FV300" s="202"/>
      <c r="FW300" s="202"/>
      <c r="FX300" s="202"/>
      <c r="FY300" s="202"/>
      <c r="FZ300" s="202"/>
      <c r="GA300" s="202"/>
      <c r="GB300" s="202"/>
      <c r="GC300" s="202"/>
      <c r="GD300" s="202"/>
      <c r="GE300" s="202"/>
      <c r="GF300" s="202"/>
      <c r="GG300" s="202"/>
      <c r="GH300" s="202"/>
    </row>
    <row r="301" spans="1:190" x14ac:dyDescent="0.25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  <c r="FE301" s="202"/>
      <c r="FF301" s="202"/>
      <c r="FG301" s="202"/>
      <c r="FH301" s="202"/>
      <c r="FI301" s="202"/>
      <c r="FJ301" s="202"/>
      <c r="FK301" s="202"/>
      <c r="FL301" s="202"/>
      <c r="FM301" s="202"/>
      <c r="FN301" s="202"/>
      <c r="FO301" s="202"/>
      <c r="FP301" s="202"/>
      <c r="FQ301" s="202"/>
      <c r="FR301" s="202"/>
      <c r="FS301" s="202"/>
      <c r="FT301" s="202"/>
      <c r="FU301" s="202"/>
      <c r="FV301" s="202"/>
      <c r="FW301" s="202"/>
      <c r="FX301" s="202"/>
      <c r="FY301" s="202"/>
      <c r="FZ301" s="202"/>
      <c r="GA301" s="202"/>
      <c r="GB301" s="202"/>
      <c r="GC301" s="202"/>
      <c r="GD301" s="202"/>
      <c r="GE301" s="202"/>
      <c r="GF301" s="202"/>
      <c r="GG301" s="202"/>
      <c r="GH301" s="202"/>
    </row>
    <row r="302" spans="1:190" x14ac:dyDescent="0.25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  <c r="FE302" s="202"/>
      <c r="FF302" s="202"/>
      <c r="FG302" s="202"/>
      <c r="FH302" s="202"/>
      <c r="FI302" s="202"/>
      <c r="FJ302" s="202"/>
      <c r="FK302" s="202"/>
      <c r="FL302" s="202"/>
      <c r="FM302" s="202"/>
      <c r="FN302" s="202"/>
      <c r="FO302" s="202"/>
      <c r="FP302" s="202"/>
      <c r="FQ302" s="202"/>
      <c r="FR302" s="202"/>
      <c r="FS302" s="202"/>
      <c r="FT302" s="202"/>
      <c r="FU302" s="202"/>
      <c r="FV302" s="202"/>
      <c r="FW302" s="202"/>
      <c r="FX302" s="202"/>
      <c r="FY302" s="202"/>
      <c r="FZ302" s="202"/>
      <c r="GA302" s="202"/>
      <c r="GB302" s="202"/>
      <c r="GC302" s="202"/>
      <c r="GD302" s="202"/>
      <c r="GE302" s="202"/>
      <c r="GF302" s="202"/>
      <c r="GG302" s="202"/>
      <c r="GH302" s="202"/>
    </row>
    <row r="303" spans="1:190" x14ac:dyDescent="0.25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  <c r="FE303" s="202"/>
      <c r="FF303" s="202"/>
      <c r="FG303" s="202"/>
      <c r="FH303" s="202"/>
      <c r="FI303" s="202"/>
      <c r="FJ303" s="202"/>
      <c r="FK303" s="202"/>
      <c r="FL303" s="202"/>
      <c r="FM303" s="202"/>
      <c r="FN303" s="202"/>
      <c r="FO303" s="202"/>
      <c r="FP303" s="202"/>
      <c r="FQ303" s="202"/>
      <c r="FR303" s="202"/>
      <c r="FS303" s="202"/>
      <c r="FT303" s="202"/>
      <c r="FU303" s="202"/>
      <c r="FV303" s="202"/>
      <c r="FW303" s="202"/>
      <c r="FX303" s="202"/>
      <c r="FY303" s="202"/>
      <c r="FZ303" s="202"/>
      <c r="GA303" s="202"/>
      <c r="GB303" s="202"/>
      <c r="GC303" s="202"/>
      <c r="GD303" s="202"/>
      <c r="GE303" s="202"/>
      <c r="GF303" s="202"/>
      <c r="GG303" s="202"/>
      <c r="GH303" s="202"/>
    </row>
    <row r="304" spans="1:190" x14ac:dyDescent="0.25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  <c r="FE304" s="202"/>
      <c r="FF304" s="202"/>
      <c r="FG304" s="202"/>
      <c r="FH304" s="202"/>
      <c r="FI304" s="202"/>
      <c r="FJ304" s="202"/>
      <c r="FK304" s="202"/>
      <c r="FL304" s="202"/>
      <c r="FM304" s="202"/>
      <c r="FN304" s="202"/>
      <c r="FO304" s="202"/>
      <c r="FP304" s="202"/>
      <c r="FQ304" s="202"/>
      <c r="FR304" s="202"/>
      <c r="FS304" s="202"/>
      <c r="FT304" s="202"/>
      <c r="FU304" s="202"/>
      <c r="FV304" s="202"/>
      <c r="FW304" s="202"/>
      <c r="FX304" s="202"/>
      <c r="FY304" s="202"/>
      <c r="FZ304" s="202"/>
      <c r="GA304" s="202"/>
      <c r="GB304" s="202"/>
      <c r="GC304" s="202"/>
      <c r="GD304" s="202"/>
      <c r="GE304" s="202"/>
      <c r="GF304" s="202"/>
      <c r="GG304" s="202"/>
      <c r="GH304" s="202"/>
    </row>
    <row r="305" spans="1:190" x14ac:dyDescent="0.25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  <c r="FE305" s="202"/>
      <c r="FF305" s="202"/>
      <c r="FG305" s="202"/>
      <c r="FH305" s="202"/>
      <c r="FI305" s="202"/>
      <c r="FJ305" s="202"/>
      <c r="FK305" s="202"/>
      <c r="FL305" s="202"/>
      <c r="FM305" s="202"/>
      <c r="FN305" s="202"/>
      <c r="FO305" s="202"/>
      <c r="FP305" s="202"/>
      <c r="FQ305" s="202"/>
      <c r="FR305" s="202"/>
      <c r="FS305" s="202"/>
      <c r="FT305" s="202"/>
      <c r="FU305" s="202"/>
      <c r="FV305" s="202"/>
      <c r="FW305" s="202"/>
      <c r="FX305" s="202"/>
      <c r="FY305" s="202"/>
      <c r="FZ305" s="202"/>
      <c r="GA305" s="202"/>
      <c r="GB305" s="202"/>
      <c r="GC305" s="202"/>
      <c r="GD305" s="202"/>
      <c r="GE305" s="202"/>
      <c r="GF305" s="202"/>
      <c r="GG305" s="202"/>
      <c r="GH305" s="202"/>
    </row>
    <row r="306" spans="1:190" x14ac:dyDescent="0.25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  <c r="FE306" s="202"/>
      <c r="FF306" s="202"/>
      <c r="FG306" s="202"/>
      <c r="FH306" s="202"/>
      <c r="FI306" s="202"/>
      <c r="FJ306" s="202"/>
      <c r="FK306" s="202"/>
      <c r="FL306" s="202"/>
      <c r="FM306" s="202"/>
      <c r="FN306" s="202"/>
      <c r="FO306" s="202"/>
      <c r="FP306" s="202"/>
      <c r="FQ306" s="202"/>
      <c r="FR306" s="202"/>
      <c r="FS306" s="202"/>
      <c r="FT306" s="202"/>
      <c r="FU306" s="202"/>
      <c r="FV306" s="202"/>
      <c r="FW306" s="202"/>
      <c r="FX306" s="202"/>
      <c r="FY306" s="202"/>
      <c r="FZ306" s="202"/>
      <c r="GA306" s="202"/>
      <c r="GB306" s="202"/>
      <c r="GC306" s="202"/>
      <c r="GD306" s="202"/>
      <c r="GE306" s="202"/>
      <c r="GF306" s="202"/>
      <c r="GG306" s="202"/>
      <c r="GH306" s="202"/>
    </row>
    <row r="307" spans="1:190" x14ac:dyDescent="0.25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  <c r="FE307" s="202"/>
      <c r="FF307" s="202"/>
      <c r="FG307" s="202"/>
      <c r="FH307" s="202"/>
      <c r="FI307" s="202"/>
      <c r="FJ307" s="202"/>
      <c r="FK307" s="202"/>
      <c r="FL307" s="202"/>
      <c r="FM307" s="202"/>
      <c r="FN307" s="202"/>
      <c r="FO307" s="202"/>
      <c r="FP307" s="202"/>
      <c r="FQ307" s="202"/>
      <c r="FR307" s="202"/>
      <c r="FS307" s="202"/>
      <c r="FT307" s="202"/>
      <c r="FU307" s="202"/>
      <c r="FV307" s="202"/>
      <c r="FW307" s="202"/>
      <c r="FX307" s="202"/>
      <c r="FY307" s="202"/>
      <c r="FZ307" s="202"/>
      <c r="GA307" s="202"/>
      <c r="GB307" s="202"/>
      <c r="GC307" s="202"/>
      <c r="GD307" s="202"/>
      <c r="GE307" s="202"/>
      <c r="GF307" s="202"/>
      <c r="GG307" s="202"/>
      <c r="GH307" s="202"/>
    </row>
    <row r="308" spans="1:190" x14ac:dyDescent="0.25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  <c r="FE308" s="202"/>
      <c r="FF308" s="202"/>
      <c r="FG308" s="202"/>
      <c r="FH308" s="202"/>
      <c r="FI308" s="202"/>
      <c r="FJ308" s="202"/>
      <c r="FK308" s="202"/>
      <c r="FL308" s="202"/>
      <c r="FM308" s="202"/>
      <c r="FN308" s="202"/>
      <c r="FO308" s="202"/>
      <c r="FP308" s="202"/>
      <c r="FQ308" s="202"/>
      <c r="FR308" s="202"/>
      <c r="FS308" s="202"/>
      <c r="FT308" s="202"/>
      <c r="FU308" s="202"/>
      <c r="FV308" s="202"/>
      <c r="FW308" s="202"/>
      <c r="FX308" s="202"/>
      <c r="FY308" s="202"/>
      <c r="FZ308" s="202"/>
      <c r="GA308" s="202"/>
      <c r="GB308" s="202"/>
      <c r="GC308" s="202"/>
      <c r="GD308" s="202"/>
      <c r="GE308" s="202"/>
      <c r="GF308" s="202"/>
      <c r="GG308" s="202"/>
      <c r="GH308" s="202"/>
    </row>
    <row r="309" spans="1:190" x14ac:dyDescent="0.25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  <c r="FE309" s="202"/>
      <c r="FF309" s="202"/>
      <c r="FG309" s="202"/>
      <c r="FH309" s="202"/>
      <c r="FI309" s="202"/>
      <c r="FJ309" s="202"/>
      <c r="FK309" s="202"/>
      <c r="FL309" s="202"/>
      <c r="FM309" s="202"/>
      <c r="FN309" s="202"/>
      <c r="FO309" s="202"/>
      <c r="FP309" s="202"/>
      <c r="FQ309" s="202"/>
      <c r="FR309" s="202"/>
      <c r="FS309" s="202"/>
      <c r="FT309" s="202"/>
      <c r="FU309" s="202"/>
      <c r="FV309" s="202"/>
      <c r="FW309" s="202"/>
      <c r="FX309" s="202"/>
      <c r="FY309" s="202"/>
      <c r="FZ309" s="202"/>
      <c r="GA309" s="202"/>
      <c r="GB309" s="202"/>
      <c r="GC309" s="202"/>
      <c r="GD309" s="202"/>
      <c r="GE309" s="202"/>
      <c r="GF309" s="202"/>
      <c r="GG309" s="202"/>
      <c r="GH309" s="202"/>
    </row>
    <row r="310" spans="1:190" x14ac:dyDescent="0.25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  <c r="FE310" s="202"/>
      <c r="FF310" s="202"/>
      <c r="FG310" s="202"/>
      <c r="FH310" s="202"/>
      <c r="FI310" s="202"/>
      <c r="FJ310" s="202"/>
      <c r="FK310" s="202"/>
      <c r="FL310" s="202"/>
      <c r="FM310" s="202"/>
      <c r="FN310" s="202"/>
      <c r="FO310" s="202"/>
      <c r="FP310" s="202"/>
      <c r="FQ310" s="202"/>
      <c r="FR310" s="202"/>
      <c r="FS310" s="202"/>
      <c r="FT310" s="202"/>
      <c r="FU310" s="202"/>
      <c r="FV310" s="202"/>
      <c r="FW310" s="202"/>
      <c r="FX310" s="202"/>
      <c r="FY310" s="202"/>
      <c r="FZ310" s="202"/>
      <c r="GA310" s="202"/>
      <c r="GB310" s="202"/>
      <c r="GC310" s="202"/>
      <c r="GD310" s="202"/>
      <c r="GE310" s="202"/>
      <c r="GF310" s="202"/>
      <c r="GG310" s="202"/>
      <c r="GH310" s="202"/>
    </row>
    <row r="311" spans="1:190" x14ac:dyDescent="0.25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  <c r="FE311" s="202"/>
      <c r="FF311" s="202"/>
      <c r="FG311" s="202"/>
      <c r="FH311" s="202"/>
      <c r="FI311" s="202"/>
      <c r="FJ311" s="202"/>
      <c r="FK311" s="202"/>
      <c r="FL311" s="202"/>
      <c r="FM311" s="202"/>
      <c r="FN311" s="202"/>
      <c r="FO311" s="202"/>
      <c r="FP311" s="202"/>
      <c r="FQ311" s="202"/>
      <c r="FR311" s="202"/>
      <c r="FS311" s="202"/>
      <c r="FT311" s="202"/>
      <c r="FU311" s="202"/>
      <c r="FV311" s="202"/>
      <c r="FW311" s="202"/>
      <c r="FX311" s="202"/>
      <c r="FY311" s="202"/>
      <c r="FZ311" s="202"/>
      <c r="GA311" s="202"/>
      <c r="GB311" s="202"/>
      <c r="GC311" s="202"/>
      <c r="GD311" s="202"/>
      <c r="GE311" s="202"/>
      <c r="GF311" s="202"/>
      <c r="GG311" s="202"/>
      <c r="GH311" s="202"/>
    </row>
    <row r="312" spans="1:190" x14ac:dyDescent="0.25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  <c r="FE312" s="202"/>
      <c r="FF312" s="202"/>
      <c r="FG312" s="202"/>
      <c r="FH312" s="202"/>
      <c r="FI312" s="202"/>
      <c r="FJ312" s="202"/>
      <c r="FK312" s="202"/>
      <c r="FL312" s="202"/>
      <c r="FM312" s="202"/>
      <c r="FN312" s="202"/>
      <c r="FO312" s="202"/>
      <c r="FP312" s="202"/>
      <c r="FQ312" s="202"/>
      <c r="FR312" s="202"/>
      <c r="FS312" s="202"/>
      <c r="FT312" s="202"/>
      <c r="FU312" s="202"/>
      <c r="FV312" s="202"/>
      <c r="FW312" s="202"/>
      <c r="FX312" s="202"/>
      <c r="FY312" s="202"/>
      <c r="FZ312" s="202"/>
      <c r="GA312" s="202"/>
      <c r="GB312" s="202"/>
      <c r="GC312" s="202"/>
      <c r="GD312" s="202"/>
      <c r="GE312" s="202"/>
      <c r="GF312" s="202"/>
      <c r="GG312" s="202"/>
      <c r="GH312" s="202"/>
    </row>
    <row r="313" spans="1:190" x14ac:dyDescent="0.25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  <c r="FE313" s="202"/>
      <c r="FF313" s="202"/>
      <c r="FG313" s="202"/>
      <c r="FH313" s="202"/>
      <c r="FI313" s="202"/>
      <c r="FJ313" s="202"/>
      <c r="FK313" s="202"/>
      <c r="FL313" s="202"/>
      <c r="FM313" s="202"/>
      <c r="FN313" s="202"/>
      <c r="FO313" s="202"/>
      <c r="FP313" s="202"/>
      <c r="FQ313" s="202"/>
      <c r="FR313" s="202"/>
      <c r="FS313" s="202"/>
      <c r="FT313" s="202"/>
      <c r="FU313" s="202"/>
      <c r="FV313" s="202"/>
      <c r="FW313" s="202"/>
      <c r="FX313" s="202"/>
      <c r="FY313" s="202"/>
      <c r="FZ313" s="202"/>
      <c r="GA313" s="202"/>
      <c r="GB313" s="202"/>
      <c r="GC313" s="202"/>
      <c r="GD313" s="202"/>
      <c r="GE313" s="202"/>
      <c r="GF313" s="202"/>
      <c r="GG313" s="202"/>
      <c r="GH313" s="202"/>
    </row>
    <row r="314" spans="1:190" x14ac:dyDescent="0.25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  <c r="FE314" s="202"/>
      <c r="FF314" s="202"/>
      <c r="FG314" s="202"/>
      <c r="FH314" s="202"/>
      <c r="FI314" s="202"/>
      <c r="FJ314" s="202"/>
      <c r="FK314" s="202"/>
      <c r="FL314" s="202"/>
      <c r="FM314" s="202"/>
      <c r="FN314" s="202"/>
      <c r="FO314" s="202"/>
      <c r="FP314" s="202"/>
      <c r="FQ314" s="202"/>
      <c r="FR314" s="202"/>
      <c r="FS314" s="202"/>
      <c r="FT314" s="202"/>
      <c r="FU314" s="202"/>
      <c r="FV314" s="202"/>
      <c r="FW314" s="202"/>
      <c r="FX314" s="202"/>
      <c r="FY314" s="202"/>
      <c r="FZ314" s="202"/>
      <c r="GA314" s="202"/>
      <c r="GB314" s="202"/>
      <c r="GC314" s="202"/>
      <c r="GD314" s="202"/>
      <c r="GE314" s="202"/>
      <c r="GF314" s="202"/>
      <c r="GG314" s="202"/>
      <c r="GH314" s="202"/>
    </row>
    <row r="315" spans="1:190" x14ac:dyDescent="0.25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  <c r="FE315" s="202"/>
      <c r="FF315" s="202"/>
      <c r="FG315" s="202"/>
      <c r="FH315" s="202"/>
      <c r="FI315" s="202"/>
      <c r="FJ315" s="202"/>
      <c r="FK315" s="202"/>
      <c r="FL315" s="202"/>
      <c r="FM315" s="202"/>
      <c r="FN315" s="202"/>
      <c r="FO315" s="202"/>
      <c r="FP315" s="202"/>
      <c r="FQ315" s="202"/>
      <c r="FR315" s="202"/>
      <c r="FS315" s="202"/>
      <c r="FT315" s="202"/>
      <c r="FU315" s="202"/>
      <c r="FV315" s="202"/>
      <c r="FW315" s="202"/>
      <c r="FX315" s="202"/>
      <c r="FY315" s="202"/>
      <c r="FZ315" s="202"/>
      <c r="GA315" s="202"/>
      <c r="GB315" s="202"/>
      <c r="GC315" s="202"/>
      <c r="GD315" s="202"/>
      <c r="GE315" s="202"/>
      <c r="GF315" s="202"/>
      <c r="GG315" s="202"/>
      <c r="GH315" s="202"/>
    </row>
    <row r="316" spans="1:190" x14ac:dyDescent="0.25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  <c r="FE316" s="202"/>
      <c r="FF316" s="202"/>
      <c r="FG316" s="202"/>
      <c r="FH316" s="202"/>
      <c r="FI316" s="202"/>
      <c r="FJ316" s="202"/>
      <c r="FK316" s="202"/>
      <c r="FL316" s="202"/>
      <c r="FM316" s="202"/>
      <c r="FN316" s="202"/>
      <c r="FO316" s="202"/>
      <c r="FP316" s="202"/>
      <c r="FQ316" s="202"/>
      <c r="FR316" s="202"/>
      <c r="FS316" s="202"/>
      <c r="FT316" s="202"/>
      <c r="FU316" s="202"/>
      <c r="FV316" s="202"/>
      <c r="FW316" s="202"/>
      <c r="FX316" s="202"/>
      <c r="FY316" s="202"/>
      <c r="FZ316" s="202"/>
      <c r="GA316" s="202"/>
      <c r="GB316" s="202"/>
      <c r="GC316" s="202"/>
      <c r="GD316" s="202"/>
      <c r="GE316" s="202"/>
      <c r="GF316" s="202"/>
      <c r="GG316" s="202"/>
      <c r="GH316" s="202"/>
    </row>
    <row r="317" spans="1:190" x14ac:dyDescent="0.25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  <c r="FE317" s="202"/>
      <c r="FF317" s="202"/>
      <c r="FG317" s="202"/>
      <c r="FH317" s="202"/>
      <c r="FI317" s="202"/>
      <c r="FJ317" s="202"/>
      <c r="FK317" s="202"/>
      <c r="FL317" s="202"/>
      <c r="FM317" s="202"/>
      <c r="FN317" s="202"/>
      <c r="FO317" s="202"/>
      <c r="FP317" s="202"/>
      <c r="FQ317" s="202"/>
      <c r="FR317" s="202"/>
      <c r="FS317" s="202"/>
      <c r="FT317" s="202"/>
      <c r="FU317" s="202"/>
      <c r="FV317" s="202"/>
      <c r="FW317" s="202"/>
      <c r="FX317" s="202"/>
      <c r="FY317" s="202"/>
      <c r="FZ317" s="202"/>
      <c r="GA317" s="202"/>
      <c r="GB317" s="202"/>
      <c r="GC317" s="202"/>
      <c r="GD317" s="202"/>
      <c r="GE317" s="202"/>
      <c r="GF317" s="202"/>
      <c r="GG317" s="202"/>
      <c r="GH317" s="202"/>
    </row>
    <row r="318" spans="1:190" x14ac:dyDescent="0.25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  <c r="FE318" s="202"/>
      <c r="FF318" s="202"/>
      <c r="FG318" s="202"/>
      <c r="FH318" s="202"/>
      <c r="FI318" s="202"/>
      <c r="FJ318" s="202"/>
      <c r="FK318" s="202"/>
      <c r="FL318" s="202"/>
      <c r="FM318" s="202"/>
      <c r="FN318" s="202"/>
      <c r="FO318" s="202"/>
      <c r="FP318" s="202"/>
      <c r="FQ318" s="202"/>
      <c r="FR318" s="202"/>
      <c r="FS318" s="202"/>
      <c r="FT318" s="202"/>
      <c r="FU318" s="202"/>
      <c r="FV318" s="202"/>
      <c r="FW318" s="202"/>
      <c r="FX318" s="202"/>
      <c r="FY318" s="202"/>
      <c r="FZ318" s="202"/>
      <c r="GA318" s="202"/>
      <c r="GB318" s="202"/>
      <c r="GC318" s="202"/>
      <c r="GD318" s="202"/>
      <c r="GE318" s="202"/>
      <c r="GF318" s="202"/>
      <c r="GG318" s="202"/>
      <c r="GH318" s="202"/>
    </row>
    <row r="319" spans="1:190" x14ac:dyDescent="0.25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  <c r="FE319" s="202"/>
      <c r="FF319" s="202"/>
      <c r="FG319" s="202"/>
      <c r="FH319" s="202"/>
      <c r="FI319" s="202"/>
      <c r="FJ319" s="202"/>
      <c r="FK319" s="202"/>
      <c r="FL319" s="202"/>
      <c r="FM319" s="202"/>
      <c r="FN319" s="202"/>
      <c r="FO319" s="202"/>
      <c r="FP319" s="202"/>
      <c r="FQ319" s="202"/>
      <c r="FR319" s="202"/>
      <c r="FS319" s="202"/>
      <c r="FT319" s="202"/>
      <c r="FU319" s="202"/>
      <c r="FV319" s="202"/>
      <c r="FW319" s="202"/>
      <c r="FX319" s="202"/>
      <c r="FY319" s="202"/>
      <c r="FZ319" s="202"/>
      <c r="GA319" s="202"/>
      <c r="GB319" s="202"/>
      <c r="GC319" s="202"/>
      <c r="GD319" s="202"/>
      <c r="GE319" s="202"/>
      <c r="GF319" s="202"/>
      <c r="GG319" s="202"/>
      <c r="GH319" s="202"/>
    </row>
    <row r="320" spans="1:190" x14ac:dyDescent="0.25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  <c r="FE320" s="202"/>
      <c r="FF320" s="202"/>
      <c r="FG320" s="202"/>
      <c r="FH320" s="202"/>
      <c r="FI320" s="202"/>
      <c r="FJ320" s="202"/>
      <c r="FK320" s="202"/>
      <c r="FL320" s="202"/>
      <c r="FM320" s="202"/>
      <c r="FN320" s="202"/>
      <c r="FO320" s="202"/>
      <c r="FP320" s="202"/>
      <c r="FQ320" s="202"/>
      <c r="FR320" s="202"/>
      <c r="FS320" s="202"/>
      <c r="FT320" s="202"/>
      <c r="FU320" s="202"/>
      <c r="FV320" s="202"/>
      <c r="FW320" s="202"/>
      <c r="FX320" s="202"/>
      <c r="FY320" s="202"/>
      <c r="FZ320" s="202"/>
      <c r="GA320" s="202"/>
      <c r="GB320" s="202"/>
      <c r="GC320" s="202"/>
      <c r="GD320" s="202"/>
      <c r="GE320" s="202"/>
      <c r="GF320" s="202"/>
      <c r="GG320" s="202"/>
      <c r="GH320" s="202"/>
    </row>
    <row r="321" spans="1:190" x14ac:dyDescent="0.25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  <c r="FE321" s="202"/>
      <c r="FF321" s="202"/>
      <c r="FG321" s="202"/>
      <c r="FH321" s="202"/>
      <c r="FI321" s="202"/>
      <c r="FJ321" s="202"/>
      <c r="FK321" s="202"/>
      <c r="FL321" s="202"/>
      <c r="FM321" s="202"/>
      <c r="FN321" s="202"/>
      <c r="FO321" s="202"/>
      <c r="FP321" s="202"/>
      <c r="FQ321" s="202"/>
      <c r="FR321" s="202"/>
      <c r="FS321" s="202"/>
      <c r="FT321" s="202"/>
      <c r="FU321" s="202"/>
      <c r="FV321" s="202"/>
      <c r="FW321" s="202"/>
      <c r="FX321" s="202"/>
      <c r="FY321" s="202"/>
      <c r="FZ321" s="202"/>
      <c r="GA321" s="202"/>
      <c r="GB321" s="202"/>
      <c r="GC321" s="202"/>
      <c r="GD321" s="202"/>
      <c r="GE321" s="202"/>
      <c r="GF321" s="202"/>
      <c r="GG321" s="202"/>
      <c r="GH321" s="202"/>
    </row>
    <row r="322" spans="1:190" x14ac:dyDescent="0.25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  <c r="FE322" s="202"/>
      <c r="FF322" s="202"/>
      <c r="FG322" s="202"/>
      <c r="FH322" s="202"/>
      <c r="FI322" s="202"/>
      <c r="FJ322" s="202"/>
      <c r="FK322" s="202"/>
      <c r="FL322" s="202"/>
      <c r="FM322" s="202"/>
      <c r="FN322" s="202"/>
      <c r="FO322" s="202"/>
      <c r="FP322" s="202"/>
      <c r="FQ322" s="202"/>
      <c r="FR322" s="202"/>
      <c r="FS322" s="202"/>
      <c r="FT322" s="202"/>
      <c r="FU322" s="202"/>
      <c r="FV322" s="202"/>
      <c r="FW322" s="202"/>
      <c r="FX322" s="202"/>
      <c r="FY322" s="202"/>
      <c r="FZ322" s="202"/>
      <c r="GA322" s="202"/>
      <c r="GB322" s="202"/>
      <c r="GC322" s="202"/>
      <c r="GD322" s="202"/>
      <c r="GE322" s="202"/>
      <c r="GF322" s="202"/>
      <c r="GG322" s="202"/>
      <c r="GH322" s="202"/>
    </row>
    <row r="323" spans="1:190" x14ac:dyDescent="0.25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  <c r="FE323" s="202"/>
      <c r="FF323" s="202"/>
      <c r="FG323" s="202"/>
      <c r="FH323" s="202"/>
      <c r="FI323" s="202"/>
      <c r="FJ323" s="202"/>
      <c r="FK323" s="202"/>
      <c r="FL323" s="202"/>
      <c r="FM323" s="202"/>
      <c r="FN323" s="202"/>
      <c r="FO323" s="202"/>
      <c r="FP323" s="202"/>
      <c r="FQ323" s="202"/>
      <c r="FR323" s="202"/>
      <c r="FS323" s="202"/>
      <c r="FT323" s="202"/>
      <c r="FU323" s="202"/>
      <c r="FV323" s="202"/>
      <c r="FW323" s="202"/>
      <c r="FX323" s="202"/>
      <c r="FY323" s="202"/>
      <c r="FZ323" s="202"/>
      <c r="GA323" s="202"/>
      <c r="GB323" s="202"/>
      <c r="GC323" s="202"/>
      <c r="GD323" s="202"/>
      <c r="GE323" s="202"/>
      <c r="GF323" s="202"/>
      <c r="GG323" s="202"/>
      <c r="GH323" s="202"/>
    </row>
    <row r="324" spans="1:190" x14ac:dyDescent="0.25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  <c r="FE324" s="202"/>
      <c r="FF324" s="202"/>
      <c r="FG324" s="202"/>
      <c r="FH324" s="202"/>
      <c r="FI324" s="202"/>
      <c r="FJ324" s="202"/>
      <c r="FK324" s="202"/>
      <c r="FL324" s="202"/>
      <c r="FM324" s="202"/>
      <c r="FN324" s="202"/>
      <c r="FO324" s="202"/>
      <c r="FP324" s="202"/>
      <c r="FQ324" s="202"/>
      <c r="FR324" s="202"/>
      <c r="FS324" s="202"/>
      <c r="FT324" s="202"/>
      <c r="FU324" s="202"/>
      <c r="FV324" s="202"/>
      <c r="FW324" s="202"/>
      <c r="FX324" s="202"/>
      <c r="FY324" s="202"/>
      <c r="FZ324" s="202"/>
      <c r="GA324" s="202"/>
      <c r="GB324" s="202"/>
      <c r="GC324" s="202"/>
      <c r="GD324" s="202"/>
      <c r="GE324" s="202"/>
      <c r="GF324" s="202"/>
      <c r="GG324" s="202"/>
      <c r="GH324" s="202"/>
    </row>
    <row r="325" spans="1:190" x14ac:dyDescent="0.25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  <c r="FE325" s="202"/>
      <c r="FF325" s="202"/>
      <c r="FG325" s="202"/>
      <c r="FH325" s="202"/>
      <c r="FI325" s="202"/>
      <c r="FJ325" s="202"/>
      <c r="FK325" s="202"/>
      <c r="FL325" s="202"/>
      <c r="FM325" s="202"/>
      <c r="FN325" s="202"/>
      <c r="FO325" s="202"/>
      <c r="FP325" s="202"/>
      <c r="FQ325" s="202"/>
      <c r="FR325" s="202"/>
      <c r="FS325" s="202"/>
      <c r="FT325" s="202"/>
      <c r="FU325" s="202"/>
      <c r="FV325" s="202"/>
      <c r="FW325" s="202"/>
      <c r="FX325" s="202"/>
      <c r="FY325" s="202"/>
      <c r="FZ325" s="202"/>
      <c r="GA325" s="202"/>
      <c r="GB325" s="202"/>
      <c r="GC325" s="202"/>
      <c r="GD325" s="202"/>
      <c r="GE325" s="202"/>
      <c r="GF325" s="202"/>
      <c r="GG325" s="202"/>
      <c r="GH325" s="202"/>
    </row>
    <row r="326" spans="1:190" x14ac:dyDescent="0.25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  <c r="FE326" s="202"/>
      <c r="FF326" s="202"/>
      <c r="FG326" s="202"/>
      <c r="FH326" s="202"/>
      <c r="FI326" s="202"/>
      <c r="FJ326" s="202"/>
      <c r="FK326" s="202"/>
      <c r="FL326" s="202"/>
      <c r="FM326" s="202"/>
      <c r="FN326" s="202"/>
      <c r="FO326" s="202"/>
      <c r="FP326" s="202"/>
      <c r="FQ326" s="202"/>
      <c r="FR326" s="202"/>
      <c r="FS326" s="202"/>
      <c r="FT326" s="202"/>
      <c r="FU326" s="202"/>
      <c r="FV326" s="202"/>
      <c r="FW326" s="202"/>
      <c r="FX326" s="202"/>
      <c r="FY326" s="202"/>
      <c r="FZ326" s="202"/>
      <c r="GA326" s="202"/>
      <c r="GB326" s="202"/>
      <c r="GC326" s="202"/>
      <c r="GD326" s="202"/>
      <c r="GE326" s="202"/>
      <c r="GF326" s="202"/>
      <c r="GG326" s="202"/>
      <c r="GH326" s="202"/>
    </row>
    <row r="327" spans="1:190" x14ac:dyDescent="0.25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  <c r="FE327" s="202"/>
      <c r="FF327" s="202"/>
      <c r="FG327" s="202"/>
      <c r="FH327" s="202"/>
      <c r="FI327" s="202"/>
      <c r="FJ327" s="202"/>
      <c r="FK327" s="202"/>
      <c r="FL327" s="202"/>
      <c r="FM327" s="202"/>
      <c r="FN327" s="202"/>
      <c r="FO327" s="202"/>
      <c r="FP327" s="202"/>
      <c r="FQ327" s="202"/>
      <c r="FR327" s="202"/>
      <c r="FS327" s="202"/>
      <c r="FT327" s="202"/>
      <c r="FU327" s="202"/>
      <c r="FV327" s="202"/>
      <c r="FW327" s="202"/>
      <c r="FX327" s="202"/>
      <c r="FY327" s="202"/>
      <c r="FZ327" s="202"/>
      <c r="GA327" s="202"/>
      <c r="GB327" s="202"/>
      <c r="GC327" s="202"/>
      <c r="GD327" s="202"/>
      <c r="GE327" s="202"/>
      <c r="GF327" s="202"/>
      <c r="GG327" s="202"/>
      <c r="GH327" s="202"/>
    </row>
    <row r="328" spans="1:190" x14ac:dyDescent="0.25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  <c r="FE328" s="202"/>
      <c r="FF328" s="202"/>
      <c r="FG328" s="202"/>
      <c r="FH328" s="202"/>
      <c r="FI328" s="202"/>
      <c r="FJ328" s="202"/>
      <c r="FK328" s="202"/>
      <c r="FL328" s="202"/>
      <c r="FM328" s="202"/>
      <c r="FN328" s="202"/>
      <c r="FO328" s="202"/>
      <c r="FP328" s="202"/>
      <c r="FQ328" s="202"/>
      <c r="FR328" s="202"/>
      <c r="FS328" s="202"/>
      <c r="FT328" s="202"/>
      <c r="FU328" s="202"/>
      <c r="FV328" s="202"/>
      <c r="FW328" s="202"/>
      <c r="FX328" s="202"/>
      <c r="FY328" s="202"/>
      <c r="FZ328" s="202"/>
      <c r="GA328" s="202"/>
      <c r="GB328" s="202"/>
      <c r="GC328" s="202"/>
      <c r="GD328" s="202"/>
      <c r="GE328" s="202"/>
      <c r="GF328" s="202"/>
      <c r="GG328" s="202"/>
      <c r="GH328" s="202"/>
    </row>
    <row r="329" spans="1:190" x14ac:dyDescent="0.25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  <c r="FE329" s="202"/>
      <c r="FF329" s="202"/>
      <c r="FG329" s="202"/>
      <c r="FH329" s="202"/>
      <c r="FI329" s="202"/>
      <c r="FJ329" s="202"/>
      <c r="FK329" s="202"/>
      <c r="FL329" s="202"/>
      <c r="FM329" s="202"/>
      <c r="FN329" s="202"/>
      <c r="FO329" s="202"/>
      <c r="FP329" s="202"/>
      <c r="FQ329" s="202"/>
      <c r="FR329" s="202"/>
      <c r="FS329" s="202"/>
      <c r="FT329" s="202"/>
      <c r="FU329" s="202"/>
      <c r="FV329" s="202"/>
      <c r="FW329" s="202"/>
      <c r="FX329" s="202"/>
      <c r="FY329" s="202"/>
      <c r="FZ329" s="202"/>
      <c r="GA329" s="202"/>
      <c r="GB329" s="202"/>
      <c r="GC329" s="202"/>
      <c r="GD329" s="202"/>
      <c r="GE329" s="202"/>
      <c r="GF329" s="202"/>
      <c r="GG329" s="202"/>
      <c r="GH329" s="202"/>
    </row>
    <row r="330" spans="1:190" x14ac:dyDescent="0.25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  <c r="FE330" s="202"/>
      <c r="FF330" s="202"/>
      <c r="FG330" s="202"/>
      <c r="FH330" s="202"/>
      <c r="FI330" s="202"/>
      <c r="FJ330" s="202"/>
      <c r="FK330" s="202"/>
      <c r="FL330" s="202"/>
      <c r="FM330" s="202"/>
      <c r="FN330" s="202"/>
      <c r="FO330" s="202"/>
      <c r="FP330" s="202"/>
      <c r="FQ330" s="202"/>
      <c r="FR330" s="202"/>
      <c r="FS330" s="202"/>
      <c r="FT330" s="202"/>
      <c r="FU330" s="202"/>
      <c r="FV330" s="202"/>
      <c r="FW330" s="202"/>
      <c r="FX330" s="202"/>
      <c r="FY330" s="202"/>
      <c r="FZ330" s="202"/>
      <c r="GA330" s="202"/>
      <c r="GB330" s="202"/>
      <c r="GC330" s="202"/>
      <c r="GD330" s="202"/>
      <c r="GE330" s="202"/>
      <c r="GF330" s="202"/>
      <c r="GG330" s="202"/>
      <c r="GH330" s="202"/>
    </row>
    <row r="331" spans="1:190" x14ac:dyDescent="0.25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  <c r="FE331" s="202"/>
      <c r="FF331" s="202"/>
      <c r="FG331" s="202"/>
      <c r="FH331" s="202"/>
      <c r="FI331" s="202"/>
      <c r="FJ331" s="202"/>
      <c r="FK331" s="202"/>
      <c r="FL331" s="202"/>
      <c r="FM331" s="202"/>
      <c r="FN331" s="202"/>
      <c r="FO331" s="202"/>
      <c r="FP331" s="202"/>
      <c r="FQ331" s="202"/>
      <c r="FR331" s="202"/>
      <c r="FS331" s="202"/>
      <c r="FT331" s="202"/>
      <c r="FU331" s="202"/>
      <c r="FV331" s="202"/>
      <c r="FW331" s="202"/>
      <c r="FX331" s="202"/>
      <c r="FY331" s="202"/>
      <c r="FZ331" s="202"/>
      <c r="GA331" s="202"/>
      <c r="GB331" s="202"/>
      <c r="GC331" s="202"/>
      <c r="GD331" s="202"/>
      <c r="GE331" s="202"/>
      <c r="GF331" s="202"/>
      <c r="GG331" s="202"/>
      <c r="GH331" s="202"/>
    </row>
    <row r="332" spans="1:190" x14ac:dyDescent="0.25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  <c r="FE332" s="202"/>
      <c r="FF332" s="202"/>
      <c r="FG332" s="202"/>
      <c r="FH332" s="202"/>
      <c r="FI332" s="202"/>
      <c r="FJ332" s="202"/>
      <c r="FK332" s="202"/>
      <c r="FL332" s="202"/>
      <c r="FM332" s="202"/>
      <c r="FN332" s="202"/>
      <c r="FO332" s="202"/>
      <c r="FP332" s="202"/>
      <c r="FQ332" s="202"/>
      <c r="FR332" s="202"/>
      <c r="FS332" s="202"/>
      <c r="FT332" s="202"/>
      <c r="FU332" s="202"/>
      <c r="FV332" s="202"/>
      <c r="FW332" s="202"/>
      <c r="FX332" s="202"/>
      <c r="FY332" s="202"/>
      <c r="FZ332" s="202"/>
      <c r="GA332" s="202"/>
      <c r="GB332" s="202"/>
      <c r="GC332" s="202"/>
      <c r="GD332" s="202"/>
      <c r="GE332" s="202"/>
      <c r="GF332" s="202"/>
      <c r="GG332" s="202"/>
      <c r="GH332" s="202"/>
    </row>
    <row r="333" spans="1:190" x14ac:dyDescent="0.25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  <c r="FE333" s="202"/>
      <c r="FF333" s="202"/>
      <c r="FG333" s="202"/>
      <c r="FH333" s="202"/>
      <c r="FI333" s="202"/>
      <c r="FJ333" s="202"/>
      <c r="FK333" s="202"/>
      <c r="FL333" s="202"/>
      <c r="FM333" s="202"/>
      <c r="FN333" s="202"/>
      <c r="FO333" s="202"/>
      <c r="FP333" s="202"/>
      <c r="FQ333" s="202"/>
      <c r="FR333" s="202"/>
      <c r="FS333" s="202"/>
      <c r="FT333" s="202"/>
      <c r="FU333" s="202"/>
      <c r="FV333" s="202"/>
      <c r="FW333" s="202"/>
      <c r="FX333" s="202"/>
      <c r="FY333" s="202"/>
      <c r="FZ333" s="202"/>
      <c r="GA333" s="202"/>
      <c r="GB333" s="202"/>
      <c r="GC333" s="202"/>
      <c r="GD333" s="202"/>
      <c r="GE333" s="202"/>
      <c r="GF333" s="202"/>
      <c r="GG333" s="202"/>
      <c r="GH333" s="202"/>
    </row>
    <row r="334" spans="1:190" x14ac:dyDescent="0.25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  <c r="FE334" s="202"/>
      <c r="FF334" s="202"/>
      <c r="FG334" s="202"/>
      <c r="FH334" s="202"/>
      <c r="FI334" s="202"/>
      <c r="FJ334" s="202"/>
      <c r="FK334" s="202"/>
      <c r="FL334" s="202"/>
      <c r="FM334" s="202"/>
      <c r="FN334" s="202"/>
      <c r="FO334" s="202"/>
      <c r="FP334" s="202"/>
      <c r="FQ334" s="202"/>
      <c r="FR334" s="202"/>
      <c r="FS334" s="202"/>
      <c r="FT334" s="202"/>
      <c r="FU334" s="202"/>
      <c r="FV334" s="202"/>
      <c r="FW334" s="202"/>
      <c r="FX334" s="202"/>
      <c r="FY334" s="202"/>
      <c r="FZ334" s="202"/>
      <c r="GA334" s="202"/>
      <c r="GB334" s="202"/>
      <c r="GC334" s="202"/>
      <c r="GD334" s="202"/>
      <c r="GE334" s="202"/>
      <c r="GF334" s="202"/>
      <c r="GG334" s="202"/>
      <c r="GH334" s="202"/>
    </row>
    <row r="335" spans="1:190" x14ac:dyDescent="0.25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  <c r="FE335" s="202"/>
      <c r="FF335" s="202"/>
      <c r="FG335" s="202"/>
      <c r="FH335" s="202"/>
      <c r="FI335" s="202"/>
      <c r="FJ335" s="202"/>
      <c r="FK335" s="202"/>
      <c r="FL335" s="202"/>
      <c r="FM335" s="202"/>
      <c r="FN335" s="202"/>
      <c r="FO335" s="202"/>
      <c r="FP335" s="202"/>
      <c r="FQ335" s="202"/>
      <c r="FR335" s="202"/>
      <c r="FS335" s="202"/>
      <c r="FT335" s="202"/>
      <c r="FU335" s="202"/>
      <c r="FV335" s="202"/>
      <c r="FW335" s="202"/>
      <c r="FX335" s="202"/>
      <c r="FY335" s="202"/>
      <c r="FZ335" s="202"/>
      <c r="GA335" s="202"/>
      <c r="GB335" s="202"/>
      <c r="GC335" s="202"/>
      <c r="GD335" s="202"/>
      <c r="GE335" s="202"/>
      <c r="GF335" s="202"/>
      <c r="GG335" s="202"/>
      <c r="GH335" s="202"/>
    </row>
    <row r="336" spans="1:190" x14ac:dyDescent="0.25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  <c r="FE336" s="202"/>
      <c r="FF336" s="202"/>
      <c r="FG336" s="202"/>
      <c r="FH336" s="202"/>
      <c r="FI336" s="202"/>
      <c r="FJ336" s="202"/>
      <c r="FK336" s="202"/>
      <c r="FL336" s="202"/>
      <c r="FM336" s="202"/>
      <c r="FN336" s="202"/>
      <c r="FO336" s="202"/>
      <c r="FP336" s="202"/>
      <c r="FQ336" s="202"/>
      <c r="FR336" s="202"/>
      <c r="FS336" s="202"/>
      <c r="FT336" s="202"/>
      <c r="FU336" s="202"/>
      <c r="FV336" s="202"/>
      <c r="FW336" s="202"/>
      <c r="FX336" s="202"/>
      <c r="FY336" s="202"/>
      <c r="FZ336" s="202"/>
      <c r="GA336" s="202"/>
      <c r="GB336" s="202"/>
      <c r="GC336" s="202"/>
      <c r="GD336" s="202"/>
      <c r="GE336" s="202"/>
      <c r="GF336" s="202"/>
      <c r="GG336" s="202"/>
      <c r="GH336" s="202"/>
    </row>
    <row r="337" spans="1:190" x14ac:dyDescent="0.25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  <c r="FE337" s="202"/>
      <c r="FF337" s="202"/>
      <c r="FG337" s="202"/>
      <c r="FH337" s="202"/>
      <c r="FI337" s="202"/>
      <c r="FJ337" s="202"/>
      <c r="FK337" s="202"/>
      <c r="FL337" s="202"/>
      <c r="FM337" s="202"/>
      <c r="FN337" s="202"/>
      <c r="FO337" s="202"/>
      <c r="FP337" s="202"/>
      <c r="FQ337" s="202"/>
      <c r="FR337" s="202"/>
      <c r="FS337" s="202"/>
      <c r="FT337" s="202"/>
      <c r="FU337" s="202"/>
      <c r="FV337" s="202"/>
      <c r="FW337" s="202"/>
      <c r="FX337" s="202"/>
      <c r="FY337" s="202"/>
      <c r="FZ337" s="202"/>
      <c r="GA337" s="202"/>
      <c r="GB337" s="202"/>
      <c r="GC337" s="202"/>
      <c r="GD337" s="202"/>
      <c r="GE337" s="202"/>
      <c r="GF337" s="202"/>
      <c r="GG337" s="202"/>
      <c r="GH337" s="202"/>
    </row>
    <row r="338" spans="1:190" x14ac:dyDescent="0.25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  <c r="FE338" s="202"/>
      <c r="FF338" s="202"/>
      <c r="FG338" s="202"/>
      <c r="FH338" s="202"/>
      <c r="FI338" s="202"/>
      <c r="FJ338" s="202"/>
      <c r="FK338" s="202"/>
      <c r="FL338" s="202"/>
      <c r="FM338" s="202"/>
      <c r="FN338" s="202"/>
      <c r="FO338" s="202"/>
      <c r="FP338" s="202"/>
      <c r="FQ338" s="202"/>
      <c r="FR338" s="202"/>
      <c r="FS338" s="202"/>
      <c r="FT338" s="202"/>
      <c r="FU338" s="202"/>
      <c r="FV338" s="202"/>
      <c r="FW338" s="202"/>
      <c r="FX338" s="202"/>
      <c r="FY338" s="202"/>
      <c r="FZ338" s="202"/>
      <c r="GA338" s="202"/>
      <c r="GB338" s="202"/>
      <c r="GC338" s="202"/>
      <c r="GD338" s="202"/>
      <c r="GE338" s="202"/>
      <c r="GF338" s="202"/>
      <c r="GG338" s="202"/>
      <c r="GH338" s="202"/>
    </row>
    <row r="339" spans="1:190" x14ac:dyDescent="0.25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  <c r="FE339" s="202"/>
      <c r="FF339" s="202"/>
      <c r="FG339" s="202"/>
      <c r="FH339" s="202"/>
      <c r="FI339" s="202"/>
      <c r="FJ339" s="202"/>
      <c r="FK339" s="202"/>
      <c r="FL339" s="202"/>
      <c r="FM339" s="202"/>
      <c r="FN339" s="202"/>
      <c r="FO339" s="202"/>
      <c r="FP339" s="202"/>
      <c r="FQ339" s="202"/>
      <c r="FR339" s="202"/>
      <c r="FS339" s="202"/>
      <c r="FT339" s="202"/>
      <c r="FU339" s="202"/>
      <c r="FV339" s="202"/>
      <c r="FW339" s="202"/>
      <c r="FX339" s="202"/>
      <c r="FY339" s="202"/>
      <c r="FZ339" s="202"/>
      <c r="GA339" s="202"/>
      <c r="GB339" s="202"/>
      <c r="GC339" s="202"/>
      <c r="GD339" s="202"/>
      <c r="GE339" s="202"/>
      <c r="GF339" s="202"/>
      <c r="GG339" s="202"/>
      <c r="GH339" s="202"/>
    </row>
    <row r="340" spans="1:190" x14ac:dyDescent="0.25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  <c r="FE340" s="202"/>
      <c r="FF340" s="202"/>
      <c r="FG340" s="202"/>
      <c r="FH340" s="202"/>
      <c r="FI340" s="202"/>
      <c r="FJ340" s="202"/>
      <c r="FK340" s="202"/>
      <c r="FL340" s="202"/>
      <c r="FM340" s="202"/>
      <c r="FN340" s="202"/>
      <c r="FO340" s="202"/>
      <c r="FP340" s="202"/>
      <c r="FQ340" s="202"/>
      <c r="FR340" s="202"/>
      <c r="FS340" s="202"/>
      <c r="FT340" s="202"/>
      <c r="FU340" s="202"/>
      <c r="FV340" s="202"/>
      <c r="FW340" s="202"/>
      <c r="FX340" s="202"/>
      <c r="FY340" s="202"/>
      <c r="FZ340" s="202"/>
      <c r="GA340" s="202"/>
      <c r="GB340" s="202"/>
      <c r="GC340" s="202"/>
      <c r="GD340" s="202"/>
      <c r="GE340" s="202"/>
      <c r="GF340" s="202"/>
      <c r="GG340" s="202"/>
      <c r="GH340" s="202"/>
    </row>
    <row r="341" spans="1:190" x14ac:dyDescent="0.25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  <c r="FE341" s="202"/>
      <c r="FF341" s="202"/>
      <c r="FG341" s="202"/>
      <c r="FH341" s="202"/>
      <c r="FI341" s="202"/>
      <c r="FJ341" s="202"/>
      <c r="FK341" s="202"/>
      <c r="FL341" s="202"/>
      <c r="FM341" s="202"/>
      <c r="FN341" s="202"/>
      <c r="FO341" s="202"/>
      <c r="FP341" s="202"/>
      <c r="FQ341" s="202"/>
      <c r="FR341" s="202"/>
      <c r="FS341" s="202"/>
      <c r="FT341" s="202"/>
      <c r="FU341" s="202"/>
      <c r="FV341" s="202"/>
      <c r="FW341" s="202"/>
      <c r="FX341" s="202"/>
      <c r="FY341" s="202"/>
      <c r="FZ341" s="202"/>
      <c r="GA341" s="202"/>
      <c r="GB341" s="202"/>
      <c r="GC341" s="202"/>
      <c r="GD341" s="202"/>
      <c r="GE341" s="202"/>
      <c r="GF341" s="202"/>
      <c r="GG341" s="202"/>
      <c r="GH341" s="202"/>
    </row>
    <row r="342" spans="1:190" x14ac:dyDescent="0.25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  <c r="FE342" s="202"/>
      <c r="FF342" s="202"/>
      <c r="FG342" s="202"/>
      <c r="FH342" s="202"/>
      <c r="FI342" s="202"/>
      <c r="FJ342" s="202"/>
      <c r="FK342" s="202"/>
      <c r="FL342" s="202"/>
      <c r="FM342" s="202"/>
      <c r="FN342" s="202"/>
      <c r="FO342" s="202"/>
      <c r="FP342" s="202"/>
      <c r="FQ342" s="202"/>
      <c r="FR342" s="202"/>
      <c r="FS342" s="202"/>
      <c r="FT342" s="202"/>
      <c r="FU342" s="202"/>
      <c r="FV342" s="202"/>
      <c r="FW342" s="202"/>
      <c r="FX342" s="202"/>
      <c r="FY342" s="202"/>
      <c r="FZ342" s="202"/>
      <c r="GA342" s="202"/>
      <c r="GB342" s="202"/>
      <c r="GC342" s="202"/>
      <c r="GD342" s="202"/>
      <c r="GE342" s="202"/>
      <c r="GF342" s="202"/>
      <c r="GG342" s="202"/>
      <c r="GH342" s="202"/>
    </row>
    <row r="343" spans="1:190" x14ac:dyDescent="0.25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  <c r="FE343" s="202"/>
      <c r="FF343" s="202"/>
      <c r="FG343" s="202"/>
      <c r="FH343" s="202"/>
      <c r="FI343" s="202"/>
      <c r="FJ343" s="202"/>
      <c r="FK343" s="202"/>
      <c r="FL343" s="202"/>
      <c r="FM343" s="202"/>
      <c r="FN343" s="202"/>
      <c r="FO343" s="202"/>
      <c r="FP343" s="202"/>
      <c r="FQ343" s="202"/>
      <c r="FR343" s="202"/>
      <c r="FS343" s="202"/>
      <c r="FT343" s="202"/>
      <c r="FU343" s="202"/>
      <c r="FV343" s="202"/>
      <c r="FW343" s="202"/>
      <c r="FX343" s="202"/>
      <c r="FY343" s="202"/>
      <c r="FZ343" s="202"/>
      <c r="GA343" s="202"/>
      <c r="GB343" s="202"/>
      <c r="GC343" s="202"/>
      <c r="GD343" s="202"/>
      <c r="GE343" s="202"/>
      <c r="GF343" s="202"/>
      <c r="GG343" s="202"/>
      <c r="GH343" s="202"/>
    </row>
    <row r="344" spans="1:190" x14ac:dyDescent="0.25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  <c r="FE344" s="202"/>
      <c r="FF344" s="202"/>
      <c r="FG344" s="202"/>
      <c r="FH344" s="202"/>
      <c r="FI344" s="202"/>
      <c r="FJ344" s="202"/>
      <c r="FK344" s="202"/>
      <c r="FL344" s="202"/>
      <c r="FM344" s="202"/>
      <c r="FN344" s="202"/>
      <c r="FO344" s="202"/>
      <c r="FP344" s="202"/>
      <c r="FQ344" s="202"/>
      <c r="FR344" s="202"/>
      <c r="FS344" s="202"/>
      <c r="FT344" s="202"/>
      <c r="FU344" s="202"/>
      <c r="FV344" s="202"/>
      <c r="FW344" s="202"/>
      <c r="FX344" s="202"/>
      <c r="FY344" s="202"/>
      <c r="FZ344" s="202"/>
      <c r="GA344" s="202"/>
      <c r="GB344" s="202"/>
      <c r="GC344" s="202"/>
      <c r="GD344" s="202"/>
      <c r="GE344" s="202"/>
      <c r="GF344" s="202"/>
      <c r="GG344" s="202"/>
      <c r="GH344" s="202"/>
    </row>
    <row r="345" spans="1:190" x14ac:dyDescent="0.25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  <c r="FE345" s="202"/>
      <c r="FF345" s="202"/>
      <c r="FG345" s="202"/>
      <c r="FH345" s="202"/>
      <c r="FI345" s="202"/>
      <c r="FJ345" s="202"/>
      <c r="FK345" s="202"/>
      <c r="FL345" s="202"/>
      <c r="FM345" s="202"/>
      <c r="FN345" s="202"/>
      <c r="FO345" s="202"/>
      <c r="FP345" s="202"/>
      <c r="FQ345" s="202"/>
      <c r="FR345" s="202"/>
      <c r="FS345" s="202"/>
      <c r="FT345" s="202"/>
      <c r="FU345" s="202"/>
      <c r="FV345" s="202"/>
      <c r="FW345" s="202"/>
      <c r="FX345" s="202"/>
      <c r="FY345" s="202"/>
      <c r="FZ345" s="202"/>
      <c r="GA345" s="202"/>
      <c r="GB345" s="202"/>
      <c r="GC345" s="202"/>
      <c r="GD345" s="202"/>
      <c r="GE345" s="202"/>
      <c r="GF345" s="202"/>
      <c r="GG345" s="202"/>
      <c r="GH345" s="202"/>
    </row>
    <row r="346" spans="1:190" x14ac:dyDescent="0.25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  <c r="FE346" s="202"/>
      <c r="FF346" s="202"/>
      <c r="FG346" s="202"/>
      <c r="FH346" s="202"/>
      <c r="FI346" s="202"/>
      <c r="FJ346" s="202"/>
      <c r="FK346" s="202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02"/>
      <c r="GA346" s="202"/>
      <c r="GB346" s="202"/>
      <c r="GC346" s="202"/>
      <c r="GD346" s="202"/>
      <c r="GE346" s="202"/>
      <c r="GF346" s="202"/>
      <c r="GG346" s="202"/>
      <c r="GH346" s="202"/>
    </row>
    <row r="347" spans="1:190" x14ac:dyDescent="0.25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  <c r="FE347" s="202"/>
      <c r="FF347" s="202"/>
      <c r="FG347" s="202"/>
      <c r="FH347" s="202"/>
      <c r="FI347" s="202"/>
      <c r="FJ347" s="202"/>
      <c r="FK347" s="202"/>
      <c r="FL347" s="202"/>
      <c r="FM347" s="202"/>
      <c r="FN347" s="202"/>
      <c r="FO347" s="202"/>
      <c r="FP347" s="202"/>
      <c r="FQ347" s="202"/>
      <c r="FR347" s="202"/>
      <c r="FS347" s="202"/>
      <c r="FT347" s="202"/>
      <c r="FU347" s="202"/>
      <c r="FV347" s="202"/>
      <c r="FW347" s="202"/>
      <c r="FX347" s="202"/>
      <c r="FY347" s="202"/>
      <c r="FZ347" s="202"/>
      <c r="GA347" s="202"/>
      <c r="GB347" s="202"/>
      <c r="GC347" s="202"/>
      <c r="GD347" s="202"/>
      <c r="GE347" s="202"/>
      <c r="GF347" s="202"/>
      <c r="GG347" s="202"/>
      <c r="GH347" s="202"/>
    </row>
    <row r="348" spans="1:190" x14ac:dyDescent="0.25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  <c r="FE348" s="202"/>
      <c r="FF348" s="202"/>
      <c r="FG348" s="202"/>
      <c r="FH348" s="202"/>
      <c r="FI348" s="202"/>
      <c r="FJ348" s="202"/>
      <c r="FK348" s="202"/>
      <c r="FL348" s="202"/>
      <c r="FM348" s="202"/>
      <c r="FN348" s="202"/>
      <c r="FO348" s="202"/>
      <c r="FP348" s="202"/>
      <c r="FQ348" s="202"/>
      <c r="FR348" s="202"/>
      <c r="FS348" s="202"/>
      <c r="FT348" s="202"/>
      <c r="FU348" s="202"/>
      <c r="FV348" s="202"/>
      <c r="FW348" s="202"/>
      <c r="FX348" s="202"/>
      <c r="FY348" s="202"/>
      <c r="FZ348" s="202"/>
      <c r="GA348" s="202"/>
      <c r="GB348" s="202"/>
      <c r="GC348" s="202"/>
      <c r="GD348" s="202"/>
      <c r="GE348" s="202"/>
      <c r="GF348" s="202"/>
      <c r="GG348" s="202"/>
      <c r="GH348" s="202"/>
    </row>
    <row r="349" spans="1:190" x14ac:dyDescent="0.25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  <c r="FE349" s="202"/>
      <c r="FF349" s="202"/>
      <c r="FG349" s="202"/>
      <c r="FH349" s="202"/>
      <c r="FI349" s="202"/>
      <c r="FJ349" s="202"/>
      <c r="FK349" s="202"/>
      <c r="FL349" s="202"/>
      <c r="FM349" s="202"/>
      <c r="FN349" s="202"/>
      <c r="FO349" s="202"/>
      <c r="FP349" s="202"/>
      <c r="FQ349" s="202"/>
      <c r="FR349" s="202"/>
      <c r="FS349" s="202"/>
      <c r="FT349" s="202"/>
      <c r="FU349" s="202"/>
      <c r="FV349" s="202"/>
      <c r="FW349" s="202"/>
      <c r="FX349" s="202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02"/>
    </row>
    <row r="350" spans="1:190" x14ac:dyDescent="0.25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  <c r="FE350" s="202"/>
      <c r="FF350" s="202"/>
      <c r="FG350" s="202"/>
      <c r="FH350" s="202"/>
      <c r="FI350" s="202"/>
      <c r="FJ350" s="202"/>
      <c r="FK350" s="202"/>
      <c r="FL350" s="202"/>
      <c r="FM350" s="202"/>
      <c r="FN350" s="202"/>
      <c r="FO350" s="202"/>
      <c r="FP350" s="202"/>
      <c r="FQ350" s="202"/>
      <c r="FR350" s="202"/>
      <c r="FS350" s="202"/>
      <c r="FT350" s="202"/>
      <c r="FU350" s="202"/>
      <c r="FV350" s="202"/>
      <c r="FW350" s="202"/>
      <c r="FX350" s="202"/>
      <c r="FY350" s="202"/>
      <c r="FZ350" s="202"/>
      <c r="GA350" s="202"/>
      <c r="GB350" s="202"/>
      <c r="GC350" s="202"/>
      <c r="GD350" s="202"/>
      <c r="GE350" s="202"/>
      <c r="GF350" s="202"/>
      <c r="GG350" s="202"/>
      <c r="GH350" s="202"/>
    </row>
    <row r="351" spans="1:190" x14ac:dyDescent="0.25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  <c r="FE351" s="202"/>
      <c r="FF351" s="202"/>
      <c r="FG351" s="202"/>
      <c r="FH351" s="202"/>
      <c r="FI351" s="202"/>
      <c r="FJ351" s="202"/>
      <c r="FK351" s="202"/>
      <c r="FL351" s="202"/>
      <c r="FM351" s="202"/>
      <c r="FN351" s="202"/>
      <c r="FO351" s="202"/>
      <c r="FP351" s="202"/>
      <c r="FQ351" s="202"/>
      <c r="FR351" s="202"/>
      <c r="FS351" s="202"/>
      <c r="FT351" s="202"/>
      <c r="FU351" s="202"/>
      <c r="FV351" s="202"/>
      <c r="FW351" s="202"/>
      <c r="FX351" s="202"/>
      <c r="FY351" s="202"/>
      <c r="FZ351" s="202"/>
      <c r="GA351" s="202"/>
      <c r="GB351" s="202"/>
      <c r="GC351" s="202"/>
      <c r="GD351" s="202"/>
      <c r="GE351" s="202"/>
      <c r="GF351" s="202"/>
      <c r="GG351" s="202"/>
      <c r="GH351" s="202"/>
    </row>
    <row r="352" spans="1:190" x14ac:dyDescent="0.25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  <c r="FE352" s="202"/>
      <c r="FF352" s="202"/>
      <c r="FG352" s="202"/>
      <c r="FH352" s="202"/>
      <c r="FI352" s="202"/>
      <c r="FJ352" s="202"/>
      <c r="FK352" s="202"/>
      <c r="FL352" s="202"/>
      <c r="FM352" s="202"/>
      <c r="FN352" s="202"/>
      <c r="FO352" s="202"/>
      <c r="FP352" s="202"/>
      <c r="FQ352" s="202"/>
      <c r="FR352" s="202"/>
      <c r="FS352" s="202"/>
      <c r="FT352" s="202"/>
      <c r="FU352" s="202"/>
      <c r="FV352" s="202"/>
      <c r="FW352" s="202"/>
      <c r="FX352" s="202"/>
      <c r="FY352" s="202"/>
      <c r="FZ352" s="202"/>
      <c r="GA352" s="202"/>
      <c r="GB352" s="202"/>
      <c r="GC352" s="202"/>
      <c r="GD352" s="202"/>
      <c r="GE352" s="202"/>
      <c r="GF352" s="202"/>
      <c r="GG352" s="202"/>
      <c r="GH352" s="202"/>
    </row>
    <row r="353" spans="1:190" x14ac:dyDescent="0.25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  <c r="FE353" s="202"/>
      <c r="FF353" s="202"/>
      <c r="FG353" s="202"/>
      <c r="FH353" s="202"/>
      <c r="FI353" s="202"/>
      <c r="FJ353" s="202"/>
      <c r="FK353" s="202"/>
      <c r="FL353" s="202"/>
      <c r="FM353" s="202"/>
      <c r="FN353" s="202"/>
      <c r="FO353" s="202"/>
      <c r="FP353" s="202"/>
      <c r="FQ353" s="202"/>
      <c r="FR353" s="202"/>
      <c r="FS353" s="202"/>
      <c r="FT353" s="202"/>
      <c r="FU353" s="202"/>
      <c r="FV353" s="202"/>
      <c r="FW353" s="202"/>
      <c r="FX353" s="202"/>
      <c r="FY353" s="202"/>
      <c r="FZ353" s="202"/>
      <c r="GA353" s="202"/>
      <c r="GB353" s="202"/>
      <c r="GC353" s="202"/>
      <c r="GD353" s="202"/>
      <c r="GE353" s="202"/>
      <c r="GF353" s="202"/>
      <c r="GG353" s="202"/>
      <c r="GH353" s="202"/>
    </row>
    <row r="354" spans="1:190" x14ac:dyDescent="0.25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  <c r="FE354" s="202"/>
      <c r="FF354" s="202"/>
      <c r="FG354" s="202"/>
      <c r="FH354" s="202"/>
      <c r="FI354" s="202"/>
      <c r="FJ354" s="202"/>
      <c r="FK354" s="202"/>
      <c r="FL354" s="202"/>
      <c r="FM354" s="202"/>
      <c r="FN354" s="202"/>
      <c r="FO354" s="202"/>
      <c r="FP354" s="202"/>
      <c r="FQ354" s="202"/>
      <c r="FR354" s="202"/>
      <c r="FS354" s="202"/>
      <c r="FT354" s="202"/>
      <c r="FU354" s="202"/>
      <c r="FV354" s="202"/>
      <c r="FW354" s="202"/>
      <c r="FX354" s="202"/>
      <c r="FY354" s="202"/>
      <c r="FZ354" s="202"/>
      <c r="GA354" s="202"/>
      <c r="GB354" s="202"/>
      <c r="GC354" s="202"/>
      <c r="GD354" s="202"/>
      <c r="GE354" s="202"/>
      <c r="GF354" s="202"/>
      <c r="GG354" s="202"/>
      <c r="GH354" s="202"/>
    </row>
    <row r="355" spans="1:190" x14ac:dyDescent="0.25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  <c r="FE355" s="202"/>
      <c r="FF355" s="202"/>
      <c r="FG355" s="202"/>
      <c r="FH355" s="202"/>
      <c r="FI355" s="202"/>
      <c r="FJ355" s="202"/>
      <c r="FK355" s="202"/>
      <c r="FL355" s="202"/>
      <c r="FM355" s="202"/>
      <c r="FN355" s="202"/>
      <c r="FO355" s="202"/>
      <c r="FP355" s="202"/>
      <c r="FQ355" s="202"/>
      <c r="FR355" s="202"/>
      <c r="FS355" s="202"/>
      <c r="FT355" s="202"/>
      <c r="FU355" s="202"/>
      <c r="FV355" s="202"/>
      <c r="FW355" s="202"/>
      <c r="FX355" s="202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</row>
    <row r="356" spans="1:190" x14ac:dyDescent="0.25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  <c r="FE356" s="202"/>
      <c r="FF356" s="202"/>
      <c r="FG356" s="202"/>
      <c r="FH356" s="202"/>
      <c r="FI356" s="202"/>
      <c r="FJ356" s="202"/>
      <c r="FK356" s="202"/>
      <c r="FL356" s="202"/>
      <c r="FM356" s="202"/>
      <c r="FN356" s="202"/>
      <c r="FO356" s="202"/>
      <c r="FP356" s="202"/>
      <c r="FQ356" s="202"/>
      <c r="FR356" s="202"/>
      <c r="FS356" s="202"/>
      <c r="FT356" s="202"/>
      <c r="FU356" s="202"/>
      <c r="FV356" s="202"/>
      <c r="FW356" s="202"/>
      <c r="FX356" s="202"/>
      <c r="FY356" s="202"/>
      <c r="FZ356" s="202"/>
      <c r="GA356" s="202"/>
      <c r="GB356" s="202"/>
      <c r="GC356" s="202"/>
      <c r="GD356" s="202"/>
      <c r="GE356" s="202"/>
      <c r="GF356" s="202"/>
      <c r="GG356" s="202"/>
      <c r="GH356" s="202"/>
    </row>
    <row r="357" spans="1:190" x14ac:dyDescent="0.25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  <c r="FE357" s="202"/>
      <c r="FF357" s="202"/>
      <c r="FG357" s="202"/>
      <c r="FH357" s="202"/>
      <c r="FI357" s="202"/>
      <c r="FJ357" s="202"/>
      <c r="FK357" s="202"/>
      <c r="FL357" s="202"/>
      <c r="FM357" s="202"/>
      <c r="FN357" s="202"/>
      <c r="FO357" s="202"/>
      <c r="FP357" s="202"/>
      <c r="FQ357" s="202"/>
      <c r="FR357" s="202"/>
      <c r="FS357" s="202"/>
      <c r="FT357" s="202"/>
      <c r="FU357" s="202"/>
      <c r="FV357" s="202"/>
      <c r="FW357" s="202"/>
      <c r="FX357" s="202"/>
      <c r="FY357" s="202"/>
      <c r="FZ357" s="202"/>
      <c r="GA357" s="202"/>
      <c r="GB357" s="202"/>
      <c r="GC357" s="202"/>
      <c r="GD357" s="202"/>
      <c r="GE357" s="202"/>
      <c r="GF357" s="202"/>
      <c r="GG357" s="202"/>
      <c r="GH357" s="202"/>
    </row>
    <row r="358" spans="1:190" x14ac:dyDescent="0.25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  <c r="FE358" s="202"/>
      <c r="FF358" s="202"/>
      <c r="FG358" s="202"/>
      <c r="FH358" s="202"/>
      <c r="FI358" s="202"/>
      <c r="FJ358" s="202"/>
      <c r="FK358" s="202"/>
      <c r="FL358" s="202"/>
      <c r="FM358" s="202"/>
      <c r="FN358" s="202"/>
      <c r="FO358" s="202"/>
      <c r="FP358" s="202"/>
      <c r="FQ358" s="202"/>
      <c r="FR358" s="202"/>
      <c r="FS358" s="202"/>
      <c r="FT358" s="202"/>
      <c r="FU358" s="202"/>
      <c r="FV358" s="202"/>
      <c r="FW358" s="202"/>
      <c r="FX358" s="202"/>
      <c r="FY358" s="202"/>
      <c r="FZ358" s="202"/>
      <c r="GA358" s="202"/>
      <c r="GB358" s="202"/>
      <c r="GC358" s="202"/>
      <c r="GD358" s="202"/>
      <c r="GE358" s="202"/>
      <c r="GF358" s="202"/>
      <c r="GG358" s="202"/>
      <c r="GH358" s="202"/>
    </row>
    <row r="359" spans="1:190" x14ac:dyDescent="0.25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  <c r="FE359" s="202"/>
      <c r="FF359" s="202"/>
      <c r="FG359" s="202"/>
      <c r="FH359" s="202"/>
      <c r="FI359" s="202"/>
      <c r="FJ359" s="202"/>
      <c r="FK359" s="202"/>
      <c r="FL359" s="202"/>
      <c r="FM359" s="202"/>
      <c r="FN359" s="202"/>
      <c r="FO359" s="202"/>
      <c r="FP359" s="202"/>
      <c r="FQ359" s="202"/>
      <c r="FR359" s="202"/>
      <c r="FS359" s="202"/>
      <c r="FT359" s="202"/>
      <c r="FU359" s="202"/>
      <c r="FV359" s="202"/>
      <c r="FW359" s="202"/>
      <c r="FX359" s="202"/>
      <c r="FY359" s="202"/>
      <c r="FZ359" s="202"/>
      <c r="GA359" s="202"/>
      <c r="GB359" s="202"/>
      <c r="GC359" s="202"/>
      <c r="GD359" s="202"/>
      <c r="GE359" s="202"/>
      <c r="GF359" s="202"/>
      <c r="GG359" s="202"/>
      <c r="GH359" s="202"/>
    </row>
    <row r="360" spans="1:190" x14ac:dyDescent="0.25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  <c r="FE360" s="202"/>
      <c r="FF360" s="202"/>
      <c r="FG360" s="202"/>
      <c r="FH360" s="202"/>
      <c r="FI360" s="202"/>
      <c r="FJ360" s="202"/>
      <c r="FK360" s="202"/>
      <c r="FL360" s="202"/>
      <c r="FM360" s="202"/>
      <c r="FN360" s="202"/>
      <c r="FO360" s="202"/>
      <c r="FP360" s="202"/>
      <c r="FQ360" s="202"/>
      <c r="FR360" s="202"/>
      <c r="FS360" s="202"/>
      <c r="FT360" s="202"/>
      <c r="FU360" s="202"/>
      <c r="FV360" s="202"/>
      <c r="FW360" s="202"/>
      <c r="FX360" s="202"/>
      <c r="FY360" s="202"/>
      <c r="FZ360" s="202"/>
      <c r="GA360" s="202"/>
      <c r="GB360" s="202"/>
      <c r="GC360" s="202"/>
      <c r="GD360" s="202"/>
      <c r="GE360" s="202"/>
      <c r="GF360" s="202"/>
      <c r="GG360" s="202"/>
      <c r="GH360" s="202"/>
    </row>
    <row r="361" spans="1:190" x14ac:dyDescent="0.25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  <c r="FE361" s="202"/>
      <c r="FF361" s="202"/>
      <c r="FG361" s="202"/>
      <c r="FH361" s="202"/>
      <c r="FI361" s="202"/>
      <c r="FJ361" s="202"/>
      <c r="FK361" s="202"/>
      <c r="FL361" s="202"/>
      <c r="FM361" s="202"/>
      <c r="FN361" s="202"/>
      <c r="FO361" s="202"/>
      <c r="FP361" s="202"/>
      <c r="FQ361" s="202"/>
      <c r="FR361" s="202"/>
      <c r="FS361" s="202"/>
      <c r="FT361" s="202"/>
      <c r="FU361" s="202"/>
      <c r="FV361" s="202"/>
      <c r="FW361" s="202"/>
      <c r="FX361" s="202"/>
      <c r="FY361" s="202"/>
      <c r="FZ361" s="202"/>
      <c r="GA361" s="202"/>
      <c r="GB361" s="202"/>
      <c r="GC361" s="202"/>
      <c r="GD361" s="202"/>
      <c r="GE361" s="202"/>
      <c r="GF361" s="202"/>
      <c r="GG361" s="202"/>
      <c r="GH361" s="202"/>
    </row>
    <row r="362" spans="1:190" x14ac:dyDescent="0.25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  <c r="FE362" s="202"/>
      <c r="FF362" s="202"/>
      <c r="FG362" s="202"/>
      <c r="FH362" s="202"/>
      <c r="FI362" s="202"/>
      <c r="FJ362" s="202"/>
      <c r="FK362" s="202"/>
      <c r="FL362" s="202"/>
      <c r="FM362" s="202"/>
      <c r="FN362" s="202"/>
      <c r="FO362" s="202"/>
      <c r="FP362" s="202"/>
      <c r="FQ362" s="202"/>
      <c r="FR362" s="202"/>
      <c r="FS362" s="202"/>
      <c r="FT362" s="202"/>
      <c r="FU362" s="202"/>
      <c r="FV362" s="202"/>
      <c r="FW362" s="202"/>
      <c r="FX362" s="202"/>
      <c r="FY362" s="202"/>
      <c r="FZ362" s="202"/>
      <c r="GA362" s="202"/>
      <c r="GB362" s="202"/>
      <c r="GC362" s="202"/>
      <c r="GD362" s="202"/>
      <c r="GE362" s="202"/>
      <c r="GF362" s="202"/>
      <c r="GG362" s="202"/>
      <c r="GH362" s="202"/>
    </row>
    <row r="363" spans="1:190" x14ac:dyDescent="0.25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  <c r="FE363" s="202"/>
      <c r="FF363" s="202"/>
      <c r="FG363" s="202"/>
      <c r="FH363" s="202"/>
      <c r="FI363" s="202"/>
      <c r="FJ363" s="202"/>
      <c r="FK363" s="202"/>
      <c r="FL363" s="202"/>
      <c r="FM363" s="202"/>
      <c r="FN363" s="202"/>
      <c r="FO363" s="202"/>
      <c r="FP363" s="202"/>
      <c r="FQ363" s="202"/>
      <c r="FR363" s="202"/>
      <c r="FS363" s="202"/>
      <c r="FT363" s="202"/>
      <c r="FU363" s="202"/>
      <c r="FV363" s="202"/>
      <c r="FW363" s="202"/>
      <c r="FX363" s="202"/>
      <c r="FY363" s="202"/>
      <c r="FZ363" s="202"/>
      <c r="GA363" s="202"/>
      <c r="GB363" s="202"/>
      <c r="GC363" s="202"/>
      <c r="GD363" s="202"/>
      <c r="GE363" s="202"/>
      <c r="GF363" s="202"/>
      <c r="GG363" s="202"/>
      <c r="GH363" s="202"/>
    </row>
    <row r="364" spans="1:190" x14ac:dyDescent="0.25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  <c r="FE364" s="202"/>
      <c r="FF364" s="202"/>
      <c r="FG364" s="202"/>
      <c r="FH364" s="202"/>
      <c r="FI364" s="202"/>
      <c r="FJ364" s="202"/>
      <c r="FK364" s="202"/>
      <c r="FL364" s="202"/>
      <c r="FM364" s="202"/>
      <c r="FN364" s="202"/>
      <c r="FO364" s="202"/>
      <c r="FP364" s="202"/>
      <c r="FQ364" s="202"/>
      <c r="FR364" s="202"/>
      <c r="FS364" s="202"/>
      <c r="FT364" s="202"/>
      <c r="FU364" s="202"/>
      <c r="FV364" s="202"/>
      <c r="FW364" s="202"/>
      <c r="FX364" s="202"/>
      <c r="FY364" s="202"/>
      <c r="FZ364" s="202"/>
      <c r="GA364" s="202"/>
      <c r="GB364" s="202"/>
      <c r="GC364" s="202"/>
      <c r="GD364" s="202"/>
      <c r="GE364" s="202"/>
      <c r="GF364" s="202"/>
      <c r="GG364" s="202"/>
      <c r="GH364" s="202"/>
    </row>
    <row r="365" spans="1:190" x14ac:dyDescent="0.25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  <c r="FE365" s="202"/>
      <c r="FF365" s="202"/>
      <c r="FG365" s="202"/>
      <c r="FH365" s="202"/>
      <c r="FI365" s="202"/>
      <c r="FJ365" s="202"/>
      <c r="FK365" s="202"/>
      <c r="FL365" s="202"/>
      <c r="FM365" s="202"/>
      <c r="FN365" s="202"/>
      <c r="FO365" s="202"/>
      <c r="FP365" s="202"/>
      <c r="FQ365" s="202"/>
      <c r="FR365" s="202"/>
      <c r="FS365" s="202"/>
      <c r="FT365" s="202"/>
      <c r="FU365" s="202"/>
      <c r="FV365" s="202"/>
      <c r="FW365" s="202"/>
      <c r="FX365" s="202"/>
      <c r="FY365" s="202"/>
      <c r="FZ365" s="202"/>
      <c r="GA365" s="202"/>
      <c r="GB365" s="202"/>
      <c r="GC365" s="202"/>
      <c r="GD365" s="202"/>
      <c r="GE365" s="202"/>
      <c r="GF365" s="202"/>
      <c r="GG365" s="202"/>
      <c r="GH365" s="202"/>
    </row>
    <row r="366" spans="1:190" x14ac:dyDescent="0.25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  <c r="FE366" s="202"/>
      <c r="FF366" s="202"/>
      <c r="FG366" s="202"/>
      <c r="FH366" s="202"/>
      <c r="FI366" s="202"/>
      <c r="FJ366" s="202"/>
      <c r="FK366" s="202"/>
      <c r="FL366" s="202"/>
      <c r="FM366" s="202"/>
      <c r="FN366" s="202"/>
      <c r="FO366" s="202"/>
      <c r="FP366" s="202"/>
      <c r="FQ366" s="202"/>
      <c r="FR366" s="202"/>
      <c r="FS366" s="202"/>
      <c r="FT366" s="202"/>
      <c r="FU366" s="202"/>
      <c r="FV366" s="202"/>
      <c r="FW366" s="202"/>
      <c r="FX366" s="202"/>
      <c r="FY366" s="202"/>
      <c r="FZ366" s="202"/>
      <c r="GA366" s="202"/>
      <c r="GB366" s="202"/>
      <c r="GC366" s="202"/>
      <c r="GD366" s="202"/>
      <c r="GE366" s="202"/>
      <c r="GF366" s="202"/>
      <c r="GG366" s="202"/>
      <c r="GH366" s="202"/>
    </row>
    <row r="367" spans="1:190" x14ac:dyDescent="0.25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  <c r="FE367" s="202"/>
      <c r="FF367" s="202"/>
      <c r="FG367" s="202"/>
      <c r="FH367" s="202"/>
      <c r="FI367" s="202"/>
      <c r="FJ367" s="202"/>
      <c r="FK367" s="202"/>
      <c r="FL367" s="202"/>
      <c r="FM367" s="202"/>
      <c r="FN367" s="202"/>
      <c r="FO367" s="202"/>
      <c r="FP367" s="202"/>
      <c r="FQ367" s="202"/>
      <c r="FR367" s="202"/>
      <c r="FS367" s="202"/>
      <c r="FT367" s="202"/>
      <c r="FU367" s="202"/>
      <c r="FV367" s="202"/>
      <c r="FW367" s="202"/>
      <c r="FX367" s="202"/>
      <c r="FY367" s="202"/>
      <c r="FZ367" s="202"/>
      <c r="GA367" s="202"/>
      <c r="GB367" s="202"/>
      <c r="GC367" s="202"/>
      <c r="GD367" s="202"/>
      <c r="GE367" s="202"/>
      <c r="GF367" s="202"/>
      <c r="GG367" s="202"/>
      <c r="GH367" s="202"/>
    </row>
    <row r="368" spans="1:190" x14ac:dyDescent="0.25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  <c r="FE368" s="202"/>
      <c r="FF368" s="202"/>
      <c r="FG368" s="202"/>
      <c r="FH368" s="202"/>
      <c r="FI368" s="202"/>
      <c r="FJ368" s="202"/>
      <c r="FK368" s="202"/>
      <c r="FL368" s="202"/>
      <c r="FM368" s="202"/>
      <c r="FN368" s="202"/>
      <c r="FO368" s="202"/>
      <c r="FP368" s="202"/>
      <c r="FQ368" s="202"/>
      <c r="FR368" s="202"/>
      <c r="FS368" s="202"/>
      <c r="FT368" s="202"/>
      <c r="FU368" s="202"/>
      <c r="FV368" s="202"/>
      <c r="FW368" s="202"/>
      <c r="FX368" s="202"/>
      <c r="FY368" s="202"/>
      <c r="FZ368" s="202"/>
      <c r="GA368" s="202"/>
      <c r="GB368" s="202"/>
      <c r="GC368" s="202"/>
      <c r="GD368" s="202"/>
      <c r="GE368" s="202"/>
      <c r="GF368" s="202"/>
      <c r="GG368" s="202"/>
      <c r="GH368" s="202"/>
    </row>
    <row r="369" spans="1:190" x14ac:dyDescent="0.25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  <c r="FE369" s="202"/>
      <c r="FF369" s="202"/>
      <c r="FG369" s="202"/>
      <c r="FH369" s="202"/>
      <c r="FI369" s="202"/>
      <c r="FJ369" s="202"/>
      <c r="FK369" s="202"/>
      <c r="FL369" s="202"/>
      <c r="FM369" s="202"/>
      <c r="FN369" s="202"/>
      <c r="FO369" s="202"/>
      <c r="FP369" s="202"/>
      <c r="FQ369" s="202"/>
      <c r="FR369" s="202"/>
      <c r="FS369" s="202"/>
      <c r="FT369" s="202"/>
      <c r="FU369" s="202"/>
      <c r="FV369" s="202"/>
      <c r="FW369" s="202"/>
      <c r="FX369" s="202"/>
      <c r="FY369" s="202"/>
      <c r="FZ369" s="202"/>
      <c r="GA369" s="202"/>
      <c r="GB369" s="202"/>
      <c r="GC369" s="202"/>
      <c r="GD369" s="202"/>
      <c r="GE369" s="202"/>
      <c r="GF369" s="202"/>
      <c r="GG369" s="202"/>
      <c r="GH369" s="202"/>
    </row>
    <row r="370" spans="1:190" x14ac:dyDescent="0.25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  <c r="FE370" s="202"/>
      <c r="FF370" s="202"/>
      <c r="FG370" s="202"/>
      <c r="FH370" s="202"/>
      <c r="FI370" s="202"/>
      <c r="FJ370" s="202"/>
      <c r="FK370" s="202"/>
      <c r="FL370" s="202"/>
      <c r="FM370" s="202"/>
      <c r="FN370" s="202"/>
      <c r="FO370" s="202"/>
      <c r="FP370" s="202"/>
      <c r="FQ370" s="202"/>
      <c r="FR370" s="202"/>
      <c r="FS370" s="202"/>
      <c r="FT370" s="202"/>
      <c r="FU370" s="202"/>
      <c r="FV370" s="202"/>
      <c r="FW370" s="202"/>
      <c r="FX370" s="202"/>
      <c r="FY370" s="202"/>
      <c r="FZ370" s="202"/>
      <c r="GA370" s="202"/>
      <c r="GB370" s="202"/>
      <c r="GC370" s="202"/>
      <c r="GD370" s="202"/>
      <c r="GE370" s="202"/>
      <c r="GF370" s="202"/>
      <c r="GG370" s="202"/>
      <c r="GH370" s="202"/>
    </row>
    <row r="371" spans="1:190" x14ac:dyDescent="0.25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  <c r="FE371" s="202"/>
      <c r="FF371" s="202"/>
      <c r="FG371" s="202"/>
      <c r="FH371" s="202"/>
      <c r="FI371" s="202"/>
      <c r="FJ371" s="202"/>
      <c r="FK371" s="202"/>
      <c r="FL371" s="202"/>
      <c r="FM371" s="202"/>
      <c r="FN371" s="202"/>
      <c r="FO371" s="202"/>
      <c r="FP371" s="202"/>
      <c r="FQ371" s="202"/>
      <c r="FR371" s="202"/>
      <c r="FS371" s="202"/>
      <c r="FT371" s="202"/>
      <c r="FU371" s="202"/>
      <c r="FV371" s="202"/>
      <c r="FW371" s="202"/>
      <c r="FX371" s="202"/>
      <c r="FY371" s="202"/>
      <c r="FZ371" s="202"/>
      <c r="GA371" s="202"/>
      <c r="GB371" s="202"/>
      <c r="GC371" s="202"/>
      <c r="GD371" s="202"/>
      <c r="GE371" s="202"/>
      <c r="GF371" s="202"/>
      <c r="GG371" s="202"/>
      <c r="GH371" s="202"/>
    </row>
    <row r="372" spans="1:190" x14ac:dyDescent="0.25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  <c r="FE372" s="202"/>
      <c r="FF372" s="202"/>
      <c r="FG372" s="202"/>
      <c r="FH372" s="202"/>
      <c r="FI372" s="202"/>
      <c r="FJ372" s="202"/>
      <c r="FK372" s="202"/>
      <c r="FL372" s="202"/>
      <c r="FM372" s="202"/>
      <c r="FN372" s="202"/>
      <c r="FO372" s="202"/>
      <c r="FP372" s="202"/>
      <c r="FQ372" s="202"/>
      <c r="FR372" s="202"/>
      <c r="FS372" s="202"/>
      <c r="FT372" s="202"/>
      <c r="FU372" s="202"/>
      <c r="FV372" s="202"/>
      <c r="FW372" s="202"/>
      <c r="FX372" s="202"/>
      <c r="FY372" s="202"/>
      <c r="FZ372" s="202"/>
      <c r="GA372" s="202"/>
      <c r="GB372" s="202"/>
      <c r="GC372" s="202"/>
      <c r="GD372" s="202"/>
      <c r="GE372" s="202"/>
      <c r="GF372" s="202"/>
      <c r="GG372" s="202"/>
      <c r="GH372" s="202"/>
    </row>
    <row r="373" spans="1:190" x14ac:dyDescent="0.25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  <c r="FE373" s="202"/>
      <c r="FF373" s="202"/>
      <c r="FG373" s="202"/>
      <c r="FH373" s="202"/>
      <c r="FI373" s="202"/>
      <c r="FJ373" s="202"/>
      <c r="FK373" s="202"/>
      <c r="FL373" s="202"/>
      <c r="FM373" s="202"/>
      <c r="FN373" s="202"/>
      <c r="FO373" s="202"/>
      <c r="FP373" s="202"/>
      <c r="FQ373" s="202"/>
      <c r="FR373" s="202"/>
      <c r="FS373" s="202"/>
      <c r="FT373" s="202"/>
      <c r="FU373" s="202"/>
      <c r="FV373" s="202"/>
      <c r="FW373" s="202"/>
      <c r="FX373" s="202"/>
      <c r="FY373" s="202"/>
      <c r="FZ373" s="202"/>
      <c r="GA373" s="202"/>
      <c r="GB373" s="202"/>
      <c r="GC373" s="202"/>
      <c r="GD373" s="202"/>
      <c r="GE373" s="202"/>
      <c r="GF373" s="202"/>
      <c r="GG373" s="202"/>
      <c r="GH373" s="202"/>
    </row>
    <row r="374" spans="1:190" x14ac:dyDescent="0.25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  <c r="FE374" s="202"/>
      <c r="FF374" s="202"/>
      <c r="FG374" s="202"/>
      <c r="FH374" s="202"/>
      <c r="FI374" s="202"/>
      <c r="FJ374" s="202"/>
      <c r="FK374" s="202"/>
      <c r="FL374" s="202"/>
      <c r="FM374" s="202"/>
      <c r="FN374" s="202"/>
      <c r="FO374" s="202"/>
      <c r="FP374" s="202"/>
      <c r="FQ374" s="202"/>
      <c r="FR374" s="202"/>
      <c r="FS374" s="202"/>
      <c r="FT374" s="202"/>
      <c r="FU374" s="202"/>
      <c r="FV374" s="202"/>
      <c r="FW374" s="202"/>
      <c r="FX374" s="202"/>
      <c r="FY374" s="202"/>
      <c r="FZ374" s="202"/>
      <c r="GA374" s="202"/>
      <c r="GB374" s="202"/>
      <c r="GC374" s="202"/>
      <c r="GD374" s="202"/>
      <c r="GE374" s="202"/>
      <c r="GF374" s="202"/>
      <c r="GG374" s="202"/>
      <c r="GH374" s="202"/>
    </row>
    <row r="375" spans="1:190" x14ac:dyDescent="0.25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  <c r="FE375" s="202"/>
      <c r="FF375" s="202"/>
      <c r="FG375" s="202"/>
      <c r="FH375" s="202"/>
      <c r="FI375" s="202"/>
      <c r="FJ375" s="202"/>
      <c r="FK375" s="202"/>
      <c r="FL375" s="202"/>
      <c r="FM375" s="202"/>
      <c r="FN375" s="202"/>
      <c r="FO375" s="202"/>
      <c r="FP375" s="202"/>
      <c r="FQ375" s="202"/>
      <c r="FR375" s="202"/>
      <c r="FS375" s="202"/>
      <c r="FT375" s="202"/>
      <c r="FU375" s="202"/>
      <c r="FV375" s="202"/>
      <c r="FW375" s="202"/>
      <c r="FX375" s="202"/>
      <c r="FY375" s="202"/>
      <c r="FZ375" s="202"/>
      <c r="GA375" s="202"/>
      <c r="GB375" s="202"/>
      <c r="GC375" s="202"/>
      <c r="GD375" s="202"/>
      <c r="GE375" s="202"/>
      <c r="GF375" s="202"/>
      <c r="GG375" s="202"/>
      <c r="GH375" s="202"/>
    </row>
    <row r="376" spans="1:190" x14ac:dyDescent="0.25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  <c r="FE376" s="202"/>
      <c r="FF376" s="202"/>
      <c r="FG376" s="202"/>
      <c r="FH376" s="202"/>
      <c r="FI376" s="202"/>
      <c r="FJ376" s="202"/>
      <c r="FK376" s="202"/>
      <c r="FL376" s="202"/>
      <c r="FM376" s="202"/>
      <c r="FN376" s="202"/>
      <c r="FO376" s="202"/>
      <c r="FP376" s="202"/>
      <c r="FQ376" s="202"/>
      <c r="FR376" s="202"/>
      <c r="FS376" s="202"/>
      <c r="FT376" s="202"/>
      <c r="FU376" s="202"/>
      <c r="FV376" s="202"/>
      <c r="FW376" s="202"/>
      <c r="FX376" s="202"/>
      <c r="FY376" s="202"/>
      <c r="FZ376" s="202"/>
      <c r="GA376" s="202"/>
      <c r="GB376" s="202"/>
      <c r="GC376" s="202"/>
      <c r="GD376" s="202"/>
      <c r="GE376" s="202"/>
      <c r="GF376" s="202"/>
      <c r="GG376" s="202"/>
      <c r="GH376" s="202"/>
    </row>
    <row r="377" spans="1:190" x14ac:dyDescent="0.25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  <c r="FE377" s="202"/>
      <c r="FF377" s="202"/>
      <c r="FG377" s="202"/>
      <c r="FH377" s="202"/>
      <c r="FI377" s="202"/>
      <c r="FJ377" s="202"/>
      <c r="FK377" s="202"/>
      <c r="FL377" s="202"/>
      <c r="FM377" s="202"/>
      <c r="FN377" s="202"/>
      <c r="FO377" s="202"/>
      <c r="FP377" s="202"/>
      <c r="FQ377" s="202"/>
      <c r="FR377" s="202"/>
      <c r="FS377" s="202"/>
      <c r="FT377" s="202"/>
      <c r="FU377" s="202"/>
      <c r="FV377" s="202"/>
      <c r="FW377" s="202"/>
      <c r="FX377" s="202"/>
      <c r="FY377" s="202"/>
      <c r="FZ377" s="202"/>
      <c r="GA377" s="202"/>
      <c r="GB377" s="202"/>
      <c r="GC377" s="202"/>
      <c r="GD377" s="202"/>
      <c r="GE377" s="202"/>
      <c r="GF377" s="202"/>
      <c r="GG377" s="202"/>
      <c r="GH377" s="202"/>
    </row>
    <row r="378" spans="1:190" x14ac:dyDescent="0.25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  <c r="FE378" s="202"/>
      <c r="FF378" s="202"/>
      <c r="FG378" s="202"/>
      <c r="FH378" s="202"/>
      <c r="FI378" s="202"/>
      <c r="FJ378" s="202"/>
      <c r="FK378" s="202"/>
      <c r="FL378" s="202"/>
      <c r="FM378" s="202"/>
      <c r="FN378" s="202"/>
      <c r="FO378" s="202"/>
      <c r="FP378" s="202"/>
      <c r="FQ378" s="202"/>
      <c r="FR378" s="202"/>
      <c r="FS378" s="202"/>
      <c r="FT378" s="202"/>
      <c r="FU378" s="202"/>
      <c r="FV378" s="202"/>
      <c r="FW378" s="202"/>
      <c r="FX378" s="202"/>
      <c r="FY378" s="202"/>
      <c r="FZ378" s="202"/>
      <c r="GA378" s="202"/>
      <c r="GB378" s="202"/>
      <c r="GC378" s="202"/>
      <c r="GD378" s="202"/>
      <c r="GE378" s="202"/>
      <c r="GF378" s="202"/>
      <c r="GG378" s="202"/>
      <c r="GH378" s="202"/>
    </row>
    <row r="379" spans="1:190" x14ac:dyDescent="0.25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  <c r="FE379" s="202"/>
      <c r="FF379" s="202"/>
      <c r="FG379" s="202"/>
      <c r="FH379" s="202"/>
      <c r="FI379" s="202"/>
      <c r="FJ379" s="202"/>
      <c r="FK379" s="202"/>
      <c r="FL379" s="202"/>
      <c r="FM379" s="202"/>
      <c r="FN379" s="202"/>
      <c r="FO379" s="202"/>
      <c r="FP379" s="202"/>
      <c r="FQ379" s="202"/>
      <c r="FR379" s="202"/>
      <c r="FS379" s="202"/>
      <c r="FT379" s="202"/>
      <c r="FU379" s="202"/>
      <c r="FV379" s="202"/>
      <c r="FW379" s="202"/>
      <c r="FX379" s="202"/>
      <c r="FY379" s="202"/>
      <c r="FZ379" s="202"/>
      <c r="GA379" s="202"/>
      <c r="GB379" s="202"/>
      <c r="GC379" s="202"/>
      <c r="GD379" s="202"/>
      <c r="GE379" s="202"/>
      <c r="GF379" s="202"/>
      <c r="GG379" s="202"/>
      <c r="GH379" s="202"/>
    </row>
    <row r="380" spans="1:190" x14ac:dyDescent="0.25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  <c r="FE380" s="202"/>
      <c r="FF380" s="202"/>
      <c r="FG380" s="202"/>
      <c r="FH380" s="202"/>
      <c r="FI380" s="202"/>
      <c r="FJ380" s="202"/>
      <c r="FK380" s="202"/>
      <c r="FL380" s="202"/>
      <c r="FM380" s="202"/>
      <c r="FN380" s="202"/>
      <c r="FO380" s="202"/>
      <c r="FP380" s="202"/>
      <c r="FQ380" s="202"/>
      <c r="FR380" s="202"/>
      <c r="FS380" s="202"/>
      <c r="FT380" s="202"/>
      <c r="FU380" s="202"/>
      <c r="FV380" s="202"/>
      <c r="FW380" s="202"/>
      <c r="FX380" s="202"/>
      <c r="FY380" s="202"/>
      <c r="FZ380" s="202"/>
      <c r="GA380" s="202"/>
      <c r="GB380" s="202"/>
      <c r="GC380" s="202"/>
      <c r="GD380" s="202"/>
      <c r="GE380" s="202"/>
      <c r="GF380" s="202"/>
      <c r="GG380" s="202"/>
      <c r="GH380" s="202"/>
    </row>
    <row r="381" spans="1:190" x14ac:dyDescent="0.25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  <c r="FE381" s="202"/>
      <c r="FF381" s="202"/>
      <c r="FG381" s="202"/>
      <c r="FH381" s="202"/>
      <c r="FI381" s="202"/>
      <c r="FJ381" s="202"/>
      <c r="FK381" s="202"/>
      <c r="FL381" s="202"/>
      <c r="FM381" s="202"/>
      <c r="FN381" s="202"/>
      <c r="FO381" s="202"/>
      <c r="FP381" s="202"/>
      <c r="FQ381" s="202"/>
      <c r="FR381" s="202"/>
      <c r="FS381" s="202"/>
      <c r="FT381" s="202"/>
      <c r="FU381" s="202"/>
      <c r="FV381" s="202"/>
      <c r="FW381" s="202"/>
      <c r="FX381" s="202"/>
      <c r="FY381" s="202"/>
      <c r="FZ381" s="202"/>
      <c r="GA381" s="202"/>
      <c r="GB381" s="202"/>
      <c r="GC381" s="202"/>
      <c r="GD381" s="202"/>
      <c r="GE381" s="202"/>
      <c r="GF381" s="202"/>
      <c r="GG381" s="202"/>
      <c r="GH381" s="202"/>
    </row>
    <row r="382" spans="1:190" x14ac:dyDescent="0.25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  <c r="FE382" s="202"/>
      <c r="FF382" s="202"/>
      <c r="FG382" s="202"/>
      <c r="FH382" s="202"/>
      <c r="FI382" s="202"/>
      <c r="FJ382" s="202"/>
      <c r="FK382" s="202"/>
      <c r="FL382" s="202"/>
      <c r="FM382" s="202"/>
      <c r="FN382" s="202"/>
      <c r="FO382" s="202"/>
      <c r="FP382" s="202"/>
      <c r="FQ382" s="202"/>
      <c r="FR382" s="202"/>
      <c r="FS382" s="202"/>
      <c r="FT382" s="202"/>
      <c r="FU382" s="202"/>
      <c r="FV382" s="202"/>
      <c r="FW382" s="202"/>
      <c r="FX382" s="202"/>
      <c r="FY382" s="202"/>
      <c r="FZ382" s="202"/>
      <c r="GA382" s="202"/>
      <c r="GB382" s="202"/>
      <c r="GC382" s="202"/>
      <c r="GD382" s="202"/>
      <c r="GE382" s="202"/>
      <c r="GF382" s="202"/>
      <c r="GG382" s="202"/>
      <c r="GH382" s="202"/>
    </row>
    <row r="383" spans="1:190" x14ac:dyDescent="0.25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  <c r="FE383" s="202"/>
      <c r="FF383" s="202"/>
      <c r="FG383" s="202"/>
      <c r="FH383" s="202"/>
      <c r="FI383" s="202"/>
      <c r="FJ383" s="202"/>
      <c r="FK383" s="202"/>
      <c r="FL383" s="202"/>
      <c r="FM383" s="202"/>
      <c r="FN383" s="202"/>
      <c r="FO383" s="202"/>
      <c r="FP383" s="202"/>
      <c r="FQ383" s="202"/>
      <c r="FR383" s="202"/>
      <c r="FS383" s="202"/>
      <c r="FT383" s="202"/>
      <c r="FU383" s="202"/>
      <c r="FV383" s="202"/>
      <c r="FW383" s="202"/>
      <c r="FX383" s="202"/>
      <c r="FY383" s="202"/>
      <c r="FZ383" s="202"/>
      <c r="GA383" s="202"/>
      <c r="GB383" s="202"/>
      <c r="GC383" s="202"/>
      <c r="GD383" s="202"/>
      <c r="GE383" s="202"/>
      <c r="GF383" s="202"/>
      <c r="GG383" s="202"/>
      <c r="GH383" s="202"/>
    </row>
    <row r="384" spans="1:190" x14ac:dyDescent="0.25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  <c r="FE384" s="202"/>
      <c r="FF384" s="202"/>
      <c r="FG384" s="202"/>
      <c r="FH384" s="202"/>
      <c r="FI384" s="202"/>
      <c r="FJ384" s="202"/>
      <c r="FK384" s="202"/>
      <c r="FL384" s="202"/>
      <c r="FM384" s="202"/>
      <c r="FN384" s="202"/>
      <c r="FO384" s="202"/>
      <c r="FP384" s="202"/>
      <c r="FQ384" s="202"/>
      <c r="FR384" s="202"/>
      <c r="FS384" s="202"/>
      <c r="FT384" s="202"/>
      <c r="FU384" s="202"/>
      <c r="FV384" s="202"/>
      <c r="FW384" s="202"/>
      <c r="FX384" s="202"/>
      <c r="FY384" s="202"/>
      <c r="FZ384" s="202"/>
      <c r="GA384" s="202"/>
      <c r="GB384" s="202"/>
      <c r="GC384" s="202"/>
      <c r="GD384" s="202"/>
      <c r="GE384" s="202"/>
      <c r="GF384" s="202"/>
      <c r="GG384" s="202"/>
      <c r="GH384" s="202"/>
    </row>
    <row r="385" spans="1:190" x14ac:dyDescent="0.25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  <c r="FE385" s="202"/>
      <c r="FF385" s="202"/>
      <c r="FG385" s="202"/>
      <c r="FH385" s="202"/>
      <c r="FI385" s="202"/>
      <c r="FJ385" s="202"/>
      <c r="FK385" s="202"/>
      <c r="FL385" s="202"/>
      <c r="FM385" s="202"/>
      <c r="FN385" s="202"/>
      <c r="FO385" s="202"/>
      <c r="FP385" s="202"/>
      <c r="FQ385" s="202"/>
      <c r="FR385" s="202"/>
      <c r="FS385" s="202"/>
      <c r="FT385" s="202"/>
      <c r="FU385" s="202"/>
      <c r="FV385" s="202"/>
      <c r="FW385" s="202"/>
      <c r="FX385" s="202"/>
      <c r="FY385" s="202"/>
      <c r="FZ385" s="202"/>
      <c r="GA385" s="202"/>
      <c r="GB385" s="202"/>
      <c r="GC385" s="202"/>
      <c r="GD385" s="202"/>
      <c r="GE385" s="202"/>
      <c r="GF385" s="202"/>
      <c r="GG385" s="202"/>
      <c r="GH385" s="202"/>
    </row>
    <row r="386" spans="1:190" x14ac:dyDescent="0.25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  <c r="FE386" s="202"/>
      <c r="FF386" s="202"/>
      <c r="FG386" s="202"/>
      <c r="FH386" s="202"/>
      <c r="FI386" s="202"/>
      <c r="FJ386" s="202"/>
      <c r="FK386" s="202"/>
      <c r="FL386" s="202"/>
      <c r="FM386" s="202"/>
      <c r="FN386" s="202"/>
      <c r="FO386" s="202"/>
      <c r="FP386" s="202"/>
      <c r="FQ386" s="202"/>
      <c r="FR386" s="202"/>
      <c r="FS386" s="202"/>
      <c r="FT386" s="202"/>
      <c r="FU386" s="202"/>
      <c r="FV386" s="202"/>
      <c r="FW386" s="202"/>
      <c r="FX386" s="202"/>
      <c r="FY386" s="202"/>
      <c r="FZ386" s="202"/>
      <c r="GA386" s="202"/>
      <c r="GB386" s="202"/>
      <c r="GC386" s="202"/>
      <c r="GD386" s="202"/>
      <c r="GE386" s="202"/>
      <c r="GF386" s="202"/>
      <c r="GG386" s="202"/>
      <c r="GH386" s="202"/>
    </row>
    <row r="387" spans="1:190" x14ac:dyDescent="0.25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  <c r="FE387" s="202"/>
      <c r="FF387" s="202"/>
      <c r="FG387" s="202"/>
      <c r="FH387" s="202"/>
      <c r="FI387" s="202"/>
      <c r="FJ387" s="202"/>
      <c r="FK387" s="202"/>
      <c r="FL387" s="202"/>
      <c r="FM387" s="202"/>
      <c r="FN387" s="202"/>
      <c r="FO387" s="202"/>
      <c r="FP387" s="202"/>
      <c r="FQ387" s="202"/>
      <c r="FR387" s="202"/>
      <c r="FS387" s="202"/>
      <c r="FT387" s="202"/>
      <c r="FU387" s="202"/>
      <c r="FV387" s="202"/>
      <c r="FW387" s="202"/>
      <c r="FX387" s="202"/>
      <c r="FY387" s="202"/>
      <c r="FZ387" s="202"/>
      <c r="GA387" s="202"/>
      <c r="GB387" s="202"/>
      <c r="GC387" s="202"/>
      <c r="GD387" s="202"/>
      <c r="GE387" s="202"/>
      <c r="GF387" s="202"/>
      <c r="GG387" s="202"/>
      <c r="GH387" s="202"/>
    </row>
    <row r="388" spans="1:190" x14ac:dyDescent="0.25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  <c r="FE388" s="202"/>
      <c r="FF388" s="202"/>
      <c r="FG388" s="202"/>
      <c r="FH388" s="202"/>
      <c r="FI388" s="202"/>
      <c r="FJ388" s="202"/>
      <c r="FK388" s="202"/>
      <c r="FL388" s="202"/>
      <c r="FM388" s="202"/>
      <c r="FN388" s="202"/>
      <c r="FO388" s="202"/>
      <c r="FP388" s="202"/>
      <c r="FQ388" s="202"/>
      <c r="FR388" s="202"/>
      <c r="FS388" s="202"/>
      <c r="FT388" s="202"/>
      <c r="FU388" s="202"/>
      <c r="FV388" s="202"/>
      <c r="FW388" s="202"/>
      <c r="FX388" s="202"/>
      <c r="FY388" s="202"/>
      <c r="FZ388" s="202"/>
      <c r="GA388" s="202"/>
      <c r="GB388" s="202"/>
      <c r="GC388" s="202"/>
      <c r="GD388" s="202"/>
      <c r="GE388" s="202"/>
      <c r="GF388" s="202"/>
      <c r="GG388" s="202"/>
      <c r="GH388" s="202"/>
    </row>
    <row r="389" spans="1:190" x14ac:dyDescent="0.25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  <c r="FE389" s="202"/>
      <c r="FF389" s="202"/>
      <c r="FG389" s="202"/>
      <c r="FH389" s="202"/>
      <c r="FI389" s="202"/>
      <c r="FJ389" s="202"/>
      <c r="FK389" s="202"/>
      <c r="FL389" s="202"/>
      <c r="FM389" s="202"/>
      <c r="FN389" s="202"/>
      <c r="FO389" s="202"/>
      <c r="FP389" s="202"/>
      <c r="FQ389" s="202"/>
      <c r="FR389" s="202"/>
      <c r="FS389" s="202"/>
      <c r="FT389" s="202"/>
      <c r="FU389" s="202"/>
      <c r="FV389" s="202"/>
      <c r="FW389" s="202"/>
      <c r="FX389" s="202"/>
      <c r="FY389" s="202"/>
      <c r="FZ389" s="202"/>
      <c r="GA389" s="202"/>
      <c r="GB389" s="202"/>
      <c r="GC389" s="202"/>
      <c r="GD389" s="202"/>
      <c r="GE389" s="202"/>
      <c r="GF389" s="202"/>
      <c r="GG389" s="202"/>
      <c r="GH389" s="202"/>
    </row>
    <row r="390" spans="1:190" x14ac:dyDescent="0.25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  <c r="FE390" s="202"/>
      <c r="FF390" s="202"/>
      <c r="FG390" s="202"/>
      <c r="FH390" s="202"/>
      <c r="FI390" s="202"/>
      <c r="FJ390" s="202"/>
      <c r="FK390" s="202"/>
      <c r="FL390" s="202"/>
      <c r="FM390" s="202"/>
      <c r="FN390" s="202"/>
      <c r="FO390" s="202"/>
      <c r="FP390" s="202"/>
      <c r="FQ390" s="202"/>
      <c r="FR390" s="202"/>
      <c r="FS390" s="202"/>
      <c r="FT390" s="202"/>
      <c r="FU390" s="202"/>
      <c r="FV390" s="202"/>
      <c r="FW390" s="202"/>
      <c r="FX390" s="202"/>
      <c r="FY390" s="202"/>
      <c r="FZ390" s="202"/>
      <c r="GA390" s="202"/>
      <c r="GB390" s="202"/>
      <c r="GC390" s="202"/>
      <c r="GD390" s="202"/>
      <c r="GE390" s="202"/>
      <c r="GF390" s="202"/>
      <c r="GG390" s="202"/>
      <c r="GH390" s="202"/>
    </row>
    <row r="391" spans="1:190" x14ac:dyDescent="0.25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  <c r="FE391" s="202"/>
      <c r="FF391" s="202"/>
      <c r="FG391" s="202"/>
      <c r="FH391" s="202"/>
      <c r="FI391" s="202"/>
      <c r="FJ391" s="202"/>
      <c r="FK391" s="202"/>
      <c r="FL391" s="202"/>
      <c r="FM391" s="202"/>
      <c r="FN391" s="202"/>
      <c r="FO391" s="202"/>
      <c r="FP391" s="202"/>
      <c r="FQ391" s="202"/>
      <c r="FR391" s="202"/>
      <c r="FS391" s="202"/>
      <c r="FT391" s="202"/>
      <c r="FU391" s="202"/>
      <c r="FV391" s="202"/>
      <c r="FW391" s="202"/>
      <c r="FX391" s="202"/>
      <c r="FY391" s="202"/>
      <c r="FZ391" s="202"/>
      <c r="GA391" s="202"/>
      <c r="GB391" s="202"/>
      <c r="GC391" s="202"/>
      <c r="GD391" s="202"/>
      <c r="GE391" s="202"/>
      <c r="GF391" s="202"/>
      <c r="GG391" s="202"/>
      <c r="GH391" s="202"/>
    </row>
    <row r="392" spans="1:190" x14ac:dyDescent="0.25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  <c r="FE392" s="202"/>
      <c r="FF392" s="202"/>
      <c r="FG392" s="202"/>
      <c r="FH392" s="202"/>
      <c r="FI392" s="202"/>
      <c r="FJ392" s="202"/>
      <c r="FK392" s="202"/>
      <c r="FL392" s="202"/>
      <c r="FM392" s="202"/>
      <c r="FN392" s="202"/>
      <c r="FO392" s="202"/>
      <c r="FP392" s="202"/>
      <c r="FQ392" s="202"/>
      <c r="FR392" s="202"/>
      <c r="FS392" s="202"/>
      <c r="FT392" s="202"/>
      <c r="FU392" s="202"/>
      <c r="FV392" s="202"/>
      <c r="FW392" s="202"/>
      <c r="FX392" s="202"/>
      <c r="FY392" s="202"/>
      <c r="FZ392" s="202"/>
      <c r="GA392" s="202"/>
      <c r="GB392" s="202"/>
      <c r="GC392" s="202"/>
      <c r="GD392" s="202"/>
      <c r="GE392" s="202"/>
      <c r="GF392" s="202"/>
      <c r="GG392" s="202"/>
      <c r="GH392" s="202"/>
    </row>
    <row r="393" spans="1:190" x14ac:dyDescent="0.25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  <c r="FE393" s="202"/>
      <c r="FF393" s="202"/>
      <c r="FG393" s="202"/>
      <c r="FH393" s="202"/>
      <c r="FI393" s="202"/>
      <c r="FJ393" s="202"/>
      <c r="FK393" s="202"/>
      <c r="FL393" s="202"/>
      <c r="FM393" s="202"/>
      <c r="FN393" s="202"/>
      <c r="FO393" s="202"/>
      <c r="FP393" s="202"/>
      <c r="FQ393" s="202"/>
      <c r="FR393" s="202"/>
      <c r="FS393" s="202"/>
      <c r="FT393" s="202"/>
      <c r="FU393" s="202"/>
      <c r="FV393" s="202"/>
      <c r="FW393" s="202"/>
      <c r="FX393" s="202"/>
      <c r="FY393" s="202"/>
      <c r="FZ393" s="202"/>
      <c r="GA393" s="202"/>
      <c r="GB393" s="202"/>
      <c r="GC393" s="202"/>
      <c r="GD393" s="202"/>
      <c r="GE393" s="202"/>
      <c r="GF393" s="202"/>
      <c r="GG393" s="202"/>
      <c r="GH393" s="202"/>
    </row>
    <row r="394" spans="1:190" x14ac:dyDescent="0.25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  <c r="FE394" s="202"/>
      <c r="FF394" s="202"/>
      <c r="FG394" s="202"/>
      <c r="FH394" s="202"/>
      <c r="FI394" s="202"/>
      <c r="FJ394" s="202"/>
      <c r="FK394" s="202"/>
      <c r="FL394" s="202"/>
      <c r="FM394" s="202"/>
      <c r="FN394" s="202"/>
      <c r="FO394" s="202"/>
      <c r="FP394" s="202"/>
      <c r="FQ394" s="202"/>
      <c r="FR394" s="202"/>
      <c r="FS394" s="202"/>
      <c r="FT394" s="202"/>
      <c r="FU394" s="202"/>
      <c r="FV394" s="202"/>
      <c r="FW394" s="202"/>
      <c r="FX394" s="202"/>
      <c r="FY394" s="202"/>
      <c r="FZ394" s="202"/>
      <c r="GA394" s="202"/>
      <c r="GB394" s="202"/>
      <c r="GC394" s="202"/>
      <c r="GD394" s="202"/>
      <c r="GE394" s="202"/>
      <c r="GF394" s="202"/>
      <c r="GG394" s="202"/>
      <c r="GH394" s="202"/>
    </row>
    <row r="395" spans="1:190" x14ac:dyDescent="0.25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  <c r="FE395" s="202"/>
      <c r="FF395" s="202"/>
      <c r="FG395" s="202"/>
      <c r="FH395" s="202"/>
      <c r="FI395" s="202"/>
      <c r="FJ395" s="202"/>
      <c r="FK395" s="202"/>
      <c r="FL395" s="202"/>
      <c r="FM395" s="202"/>
      <c r="FN395" s="202"/>
      <c r="FO395" s="202"/>
      <c r="FP395" s="202"/>
      <c r="FQ395" s="202"/>
      <c r="FR395" s="202"/>
      <c r="FS395" s="202"/>
      <c r="FT395" s="202"/>
      <c r="FU395" s="202"/>
      <c r="FV395" s="202"/>
      <c r="FW395" s="202"/>
      <c r="FX395" s="202"/>
      <c r="FY395" s="202"/>
      <c r="FZ395" s="202"/>
      <c r="GA395" s="202"/>
      <c r="GB395" s="202"/>
      <c r="GC395" s="202"/>
      <c r="GD395" s="202"/>
      <c r="GE395" s="202"/>
      <c r="GF395" s="202"/>
      <c r="GG395" s="202"/>
      <c r="GH395" s="202"/>
    </row>
    <row r="396" spans="1:190" x14ac:dyDescent="0.25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  <c r="FE396" s="202"/>
      <c r="FF396" s="202"/>
      <c r="FG396" s="202"/>
      <c r="FH396" s="202"/>
      <c r="FI396" s="202"/>
      <c r="FJ396" s="202"/>
      <c r="FK396" s="202"/>
      <c r="FL396" s="202"/>
      <c r="FM396" s="202"/>
      <c r="FN396" s="202"/>
      <c r="FO396" s="202"/>
      <c r="FP396" s="202"/>
      <c r="FQ396" s="202"/>
      <c r="FR396" s="202"/>
      <c r="FS396" s="202"/>
      <c r="FT396" s="202"/>
      <c r="FU396" s="202"/>
      <c r="FV396" s="202"/>
      <c r="FW396" s="202"/>
      <c r="FX396" s="202"/>
      <c r="FY396" s="202"/>
      <c r="FZ396" s="202"/>
      <c r="GA396" s="202"/>
      <c r="GB396" s="202"/>
      <c r="GC396" s="202"/>
      <c r="GD396" s="202"/>
      <c r="GE396" s="202"/>
      <c r="GF396" s="202"/>
      <c r="GG396" s="202"/>
      <c r="GH396" s="202"/>
    </row>
    <row r="397" spans="1:190" x14ac:dyDescent="0.25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  <c r="FE397" s="202"/>
      <c r="FF397" s="202"/>
      <c r="FG397" s="202"/>
      <c r="FH397" s="202"/>
      <c r="FI397" s="202"/>
      <c r="FJ397" s="202"/>
      <c r="FK397" s="202"/>
      <c r="FL397" s="202"/>
      <c r="FM397" s="202"/>
      <c r="FN397" s="202"/>
      <c r="FO397" s="202"/>
      <c r="FP397" s="202"/>
      <c r="FQ397" s="202"/>
      <c r="FR397" s="202"/>
      <c r="FS397" s="202"/>
      <c r="FT397" s="202"/>
      <c r="FU397" s="202"/>
      <c r="FV397" s="202"/>
      <c r="FW397" s="202"/>
      <c r="FX397" s="202"/>
      <c r="FY397" s="202"/>
      <c r="FZ397" s="202"/>
      <c r="GA397" s="202"/>
      <c r="GB397" s="202"/>
      <c r="GC397" s="202"/>
      <c r="GD397" s="202"/>
      <c r="GE397" s="202"/>
      <c r="GF397" s="202"/>
      <c r="GG397" s="202"/>
      <c r="GH397" s="202"/>
    </row>
    <row r="398" spans="1:190" x14ac:dyDescent="0.25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  <c r="FE398" s="202"/>
      <c r="FF398" s="202"/>
      <c r="FG398" s="202"/>
      <c r="FH398" s="202"/>
      <c r="FI398" s="202"/>
      <c r="FJ398" s="202"/>
      <c r="FK398" s="202"/>
      <c r="FL398" s="202"/>
      <c r="FM398" s="202"/>
      <c r="FN398" s="202"/>
      <c r="FO398" s="202"/>
      <c r="FP398" s="202"/>
      <c r="FQ398" s="202"/>
      <c r="FR398" s="202"/>
      <c r="FS398" s="202"/>
      <c r="FT398" s="202"/>
      <c r="FU398" s="202"/>
      <c r="FV398" s="202"/>
      <c r="FW398" s="202"/>
      <c r="FX398" s="202"/>
      <c r="FY398" s="202"/>
      <c r="FZ398" s="202"/>
      <c r="GA398" s="202"/>
      <c r="GB398" s="202"/>
      <c r="GC398" s="202"/>
      <c r="GD398" s="202"/>
      <c r="GE398" s="202"/>
      <c r="GF398" s="202"/>
      <c r="GG398" s="202"/>
      <c r="GH398" s="202"/>
    </row>
    <row r="399" spans="1:190" x14ac:dyDescent="0.25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  <c r="FE399" s="202"/>
      <c r="FF399" s="202"/>
      <c r="FG399" s="202"/>
      <c r="FH399" s="202"/>
      <c r="FI399" s="202"/>
      <c r="FJ399" s="202"/>
      <c r="FK399" s="202"/>
      <c r="FL399" s="202"/>
      <c r="FM399" s="202"/>
      <c r="FN399" s="202"/>
      <c r="FO399" s="202"/>
      <c r="FP399" s="202"/>
      <c r="FQ399" s="202"/>
      <c r="FR399" s="202"/>
      <c r="FS399" s="202"/>
      <c r="FT399" s="202"/>
      <c r="FU399" s="202"/>
      <c r="FV399" s="202"/>
      <c r="FW399" s="202"/>
      <c r="FX399" s="202"/>
      <c r="FY399" s="202"/>
      <c r="FZ399" s="202"/>
      <c r="GA399" s="202"/>
      <c r="GB399" s="202"/>
      <c r="GC399" s="202"/>
      <c r="GD399" s="202"/>
      <c r="GE399" s="202"/>
      <c r="GF399" s="202"/>
      <c r="GG399" s="202"/>
      <c r="GH399" s="202"/>
    </row>
    <row r="400" spans="1:190" x14ac:dyDescent="0.25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  <c r="FE400" s="202"/>
      <c r="FF400" s="202"/>
      <c r="FG400" s="202"/>
      <c r="FH400" s="202"/>
      <c r="FI400" s="202"/>
      <c r="FJ400" s="202"/>
      <c r="FK400" s="202"/>
      <c r="FL400" s="202"/>
      <c r="FM400" s="202"/>
      <c r="FN400" s="202"/>
      <c r="FO400" s="202"/>
      <c r="FP400" s="202"/>
      <c r="FQ400" s="202"/>
      <c r="FR400" s="202"/>
      <c r="FS400" s="202"/>
      <c r="FT400" s="202"/>
      <c r="FU400" s="202"/>
      <c r="FV400" s="202"/>
      <c r="FW400" s="202"/>
      <c r="FX400" s="202"/>
      <c r="FY400" s="202"/>
      <c r="FZ400" s="202"/>
      <c r="GA400" s="202"/>
      <c r="GB400" s="202"/>
      <c r="GC400" s="202"/>
      <c r="GD400" s="202"/>
      <c r="GE400" s="202"/>
      <c r="GF400" s="202"/>
      <c r="GG400" s="202"/>
      <c r="GH400" s="202"/>
    </row>
    <row r="401" spans="1:190" x14ac:dyDescent="0.25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  <c r="FE401" s="202"/>
      <c r="FF401" s="202"/>
      <c r="FG401" s="202"/>
      <c r="FH401" s="202"/>
      <c r="FI401" s="202"/>
      <c r="FJ401" s="202"/>
      <c r="FK401" s="202"/>
      <c r="FL401" s="202"/>
      <c r="FM401" s="202"/>
      <c r="FN401" s="202"/>
      <c r="FO401" s="202"/>
      <c r="FP401" s="202"/>
      <c r="FQ401" s="202"/>
      <c r="FR401" s="202"/>
      <c r="FS401" s="202"/>
      <c r="FT401" s="202"/>
      <c r="FU401" s="202"/>
      <c r="FV401" s="202"/>
      <c r="FW401" s="202"/>
      <c r="FX401" s="202"/>
      <c r="FY401" s="202"/>
      <c r="FZ401" s="202"/>
      <c r="GA401" s="202"/>
      <c r="GB401" s="202"/>
      <c r="GC401" s="202"/>
      <c r="GD401" s="202"/>
      <c r="GE401" s="202"/>
      <c r="GF401" s="202"/>
      <c r="GG401" s="202"/>
      <c r="GH401" s="202"/>
    </row>
    <row r="402" spans="1:190" x14ac:dyDescent="0.25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  <c r="FE402" s="202"/>
      <c r="FF402" s="202"/>
      <c r="FG402" s="202"/>
      <c r="FH402" s="202"/>
      <c r="FI402" s="202"/>
      <c r="FJ402" s="202"/>
      <c r="FK402" s="202"/>
      <c r="FL402" s="202"/>
      <c r="FM402" s="202"/>
      <c r="FN402" s="202"/>
      <c r="FO402" s="202"/>
      <c r="FP402" s="202"/>
      <c r="FQ402" s="202"/>
      <c r="FR402" s="202"/>
      <c r="FS402" s="202"/>
      <c r="FT402" s="202"/>
      <c r="FU402" s="202"/>
      <c r="FV402" s="202"/>
      <c r="FW402" s="202"/>
      <c r="FX402" s="202"/>
      <c r="FY402" s="202"/>
      <c r="FZ402" s="202"/>
      <c r="GA402" s="202"/>
      <c r="GB402" s="202"/>
      <c r="GC402" s="202"/>
      <c r="GD402" s="202"/>
      <c r="GE402" s="202"/>
      <c r="GF402" s="202"/>
      <c r="GG402" s="202"/>
      <c r="GH402" s="202"/>
    </row>
    <row r="403" spans="1:190" x14ac:dyDescent="0.25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  <c r="FE403" s="202"/>
      <c r="FF403" s="202"/>
      <c r="FG403" s="202"/>
      <c r="FH403" s="202"/>
      <c r="FI403" s="202"/>
      <c r="FJ403" s="202"/>
      <c r="FK403" s="202"/>
      <c r="FL403" s="202"/>
      <c r="FM403" s="202"/>
      <c r="FN403" s="202"/>
      <c r="FO403" s="202"/>
      <c r="FP403" s="202"/>
      <c r="FQ403" s="202"/>
      <c r="FR403" s="202"/>
      <c r="FS403" s="202"/>
      <c r="FT403" s="202"/>
      <c r="FU403" s="202"/>
      <c r="FV403" s="202"/>
      <c r="FW403" s="202"/>
      <c r="FX403" s="202"/>
      <c r="FY403" s="202"/>
      <c r="FZ403" s="202"/>
      <c r="GA403" s="202"/>
      <c r="GB403" s="202"/>
      <c r="GC403" s="202"/>
      <c r="GD403" s="202"/>
      <c r="GE403" s="202"/>
      <c r="GF403" s="202"/>
      <c r="GG403" s="202"/>
      <c r="GH403" s="202"/>
    </row>
    <row r="404" spans="1:190" x14ac:dyDescent="0.25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  <c r="FE404" s="202"/>
      <c r="FF404" s="202"/>
      <c r="FG404" s="202"/>
      <c r="FH404" s="202"/>
      <c r="FI404" s="202"/>
      <c r="FJ404" s="202"/>
      <c r="FK404" s="202"/>
      <c r="FL404" s="202"/>
      <c r="FM404" s="202"/>
      <c r="FN404" s="202"/>
      <c r="FO404" s="202"/>
      <c r="FP404" s="202"/>
      <c r="FQ404" s="202"/>
      <c r="FR404" s="202"/>
      <c r="FS404" s="202"/>
      <c r="FT404" s="202"/>
      <c r="FU404" s="202"/>
      <c r="FV404" s="202"/>
      <c r="FW404" s="202"/>
      <c r="FX404" s="202"/>
      <c r="FY404" s="202"/>
      <c r="FZ404" s="202"/>
      <c r="GA404" s="202"/>
      <c r="GB404" s="202"/>
      <c r="GC404" s="202"/>
      <c r="GD404" s="202"/>
      <c r="GE404" s="202"/>
      <c r="GF404" s="202"/>
      <c r="GG404" s="202"/>
      <c r="GH404" s="202"/>
    </row>
    <row r="405" spans="1:190" x14ac:dyDescent="0.25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  <c r="FE405" s="202"/>
      <c r="FF405" s="202"/>
      <c r="FG405" s="202"/>
      <c r="FH405" s="202"/>
      <c r="FI405" s="202"/>
      <c r="FJ405" s="202"/>
      <c r="FK405" s="202"/>
      <c r="FL405" s="202"/>
      <c r="FM405" s="202"/>
      <c r="FN405" s="202"/>
      <c r="FO405" s="202"/>
      <c r="FP405" s="202"/>
      <c r="FQ405" s="202"/>
      <c r="FR405" s="202"/>
      <c r="FS405" s="202"/>
      <c r="FT405" s="202"/>
      <c r="FU405" s="202"/>
      <c r="FV405" s="202"/>
      <c r="FW405" s="202"/>
      <c r="FX405" s="202"/>
      <c r="FY405" s="202"/>
      <c r="FZ405" s="202"/>
      <c r="GA405" s="202"/>
      <c r="GB405" s="202"/>
      <c r="GC405" s="202"/>
      <c r="GD405" s="202"/>
      <c r="GE405" s="202"/>
      <c r="GF405" s="202"/>
      <c r="GG405" s="202"/>
      <c r="GH405" s="202"/>
    </row>
    <row r="406" spans="1:190" x14ac:dyDescent="0.25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  <c r="FE406" s="202"/>
      <c r="FF406" s="202"/>
      <c r="FG406" s="202"/>
      <c r="FH406" s="202"/>
      <c r="FI406" s="202"/>
      <c r="FJ406" s="202"/>
      <c r="FK406" s="202"/>
      <c r="FL406" s="202"/>
      <c r="FM406" s="202"/>
      <c r="FN406" s="202"/>
      <c r="FO406" s="202"/>
      <c r="FP406" s="202"/>
      <c r="FQ406" s="202"/>
      <c r="FR406" s="202"/>
      <c r="FS406" s="202"/>
      <c r="FT406" s="202"/>
      <c r="FU406" s="202"/>
      <c r="FV406" s="202"/>
      <c r="FW406" s="202"/>
      <c r="FX406" s="202"/>
      <c r="FY406" s="202"/>
      <c r="FZ406" s="202"/>
      <c r="GA406" s="202"/>
      <c r="GB406" s="202"/>
      <c r="GC406" s="202"/>
      <c r="GD406" s="202"/>
      <c r="GE406" s="202"/>
      <c r="GF406" s="202"/>
      <c r="GG406" s="202"/>
      <c r="GH406" s="202"/>
    </row>
    <row r="407" spans="1:190" x14ac:dyDescent="0.25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  <c r="FE407" s="202"/>
      <c r="FF407" s="202"/>
      <c r="FG407" s="202"/>
      <c r="FH407" s="202"/>
      <c r="FI407" s="202"/>
      <c r="FJ407" s="202"/>
      <c r="FK407" s="202"/>
      <c r="FL407" s="202"/>
      <c r="FM407" s="202"/>
      <c r="FN407" s="202"/>
      <c r="FO407" s="202"/>
      <c r="FP407" s="202"/>
      <c r="FQ407" s="202"/>
      <c r="FR407" s="202"/>
      <c r="FS407" s="202"/>
      <c r="FT407" s="202"/>
      <c r="FU407" s="202"/>
      <c r="FV407" s="202"/>
      <c r="FW407" s="202"/>
      <c r="FX407" s="202"/>
      <c r="FY407" s="202"/>
      <c r="FZ407" s="202"/>
      <c r="GA407" s="202"/>
      <c r="GB407" s="202"/>
      <c r="GC407" s="202"/>
      <c r="GD407" s="202"/>
      <c r="GE407" s="202"/>
      <c r="GF407" s="202"/>
      <c r="GG407" s="202"/>
      <c r="GH407" s="202"/>
    </row>
    <row r="408" spans="1:190" x14ac:dyDescent="0.25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  <c r="FE408" s="202"/>
      <c r="FF408" s="202"/>
      <c r="FG408" s="202"/>
      <c r="FH408" s="202"/>
      <c r="FI408" s="202"/>
      <c r="FJ408" s="202"/>
      <c r="FK408" s="202"/>
      <c r="FL408" s="202"/>
      <c r="FM408" s="202"/>
      <c r="FN408" s="202"/>
      <c r="FO408" s="202"/>
      <c r="FP408" s="202"/>
      <c r="FQ408" s="202"/>
      <c r="FR408" s="202"/>
      <c r="FS408" s="202"/>
      <c r="FT408" s="202"/>
      <c r="FU408" s="202"/>
      <c r="FV408" s="202"/>
      <c r="FW408" s="202"/>
      <c r="FX408" s="202"/>
      <c r="FY408" s="202"/>
      <c r="FZ408" s="202"/>
      <c r="GA408" s="202"/>
      <c r="GB408" s="202"/>
      <c r="GC408" s="202"/>
      <c r="GD408" s="202"/>
      <c r="GE408" s="202"/>
      <c r="GF408" s="202"/>
      <c r="GG408" s="202"/>
      <c r="GH408" s="202"/>
    </row>
    <row r="409" spans="1:190" x14ac:dyDescent="0.25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  <c r="FE409" s="202"/>
      <c r="FF409" s="202"/>
      <c r="FG409" s="202"/>
      <c r="FH409" s="202"/>
      <c r="FI409" s="202"/>
      <c r="FJ409" s="202"/>
      <c r="FK409" s="202"/>
      <c r="FL409" s="202"/>
      <c r="FM409" s="202"/>
      <c r="FN409" s="202"/>
      <c r="FO409" s="202"/>
      <c r="FP409" s="202"/>
      <c r="FQ409" s="202"/>
      <c r="FR409" s="202"/>
      <c r="FS409" s="202"/>
      <c r="FT409" s="202"/>
      <c r="FU409" s="202"/>
      <c r="FV409" s="202"/>
      <c r="FW409" s="202"/>
      <c r="FX409" s="202"/>
      <c r="FY409" s="202"/>
      <c r="FZ409" s="202"/>
      <c r="GA409" s="202"/>
      <c r="GB409" s="202"/>
      <c r="GC409" s="202"/>
      <c r="GD409" s="202"/>
      <c r="GE409" s="202"/>
      <c r="GF409" s="202"/>
      <c r="GG409" s="202"/>
      <c r="GH409" s="202"/>
    </row>
    <row r="410" spans="1:190" x14ac:dyDescent="0.25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  <c r="FE410" s="202"/>
      <c r="FF410" s="202"/>
      <c r="FG410" s="202"/>
      <c r="FH410" s="202"/>
      <c r="FI410" s="202"/>
      <c r="FJ410" s="202"/>
      <c r="FK410" s="202"/>
      <c r="FL410" s="202"/>
      <c r="FM410" s="202"/>
      <c r="FN410" s="202"/>
      <c r="FO410" s="202"/>
      <c r="FP410" s="202"/>
      <c r="FQ410" s="202"/>
      <c r="FR410" s="202"/>
      <c r="FS410" s="202"/>
      <c r="FT410" s="202"/>
      <c r="FU410" s="202"/>
      <c r="FV410" s="202"/>
      <c r="FW410" s="202"/>
      <c r="FX410" s="202"/>
      <c r="FY410" s="202"/>
      <c r="FZ410" s="202"/>
      <c r="GA410" s="202"/>
      <c r="GB410" s="202"/>
      <c r="GC410" s="202"/>
      <c r="GD410" s="202"/>
      <c r="GE410" s="202"/>
      <c r="GF410" s="202"/>
      <c r="GG410" s="202"/>
      <c r="GH410" s="202"/>
    </row>
    <row r="411" spans="1:190" x14ac:dyDescent="0.25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  <c r="FE411" s="202"/>
      <c r="FF411" s="202"/>
      <c r="FG411" s="202"/>
      <c r="FH411" s="202"/>
      <c r="FI411" s="202"/>
      <c r="FJ411" s="202"/>
      <c r="FK411" s="202"/>
      <c r="FL411" s="202"/>
      <c r="FM411" s="202"/>
      <c r="FN411" s="202"/>
      <c r="FO411" s="202"/>
      <c r="FP411" s="202"/>
      <c r="FQ411" s="202"/>
      <c r="FR411" s="202"/>
      <c r="FS411" s="202"/>
      <c r="FT411" s="202"/>
      <c r="FU411" s="202"/>
      <c r="FV411" s="202"/>
      <c r="FW411" s="202"/>
      <c r="FX411" s="202"/>
      <c r="FY411" s="202"/>
      <c r="FZ411" s="202"/>
      <c r="GA411" s="202"/>
      <c r="GB411" s="202"/>
      <c r="GC411" s="202"/>
      <c r="GD411" s="202"/>
      <c r="GE411" s="202"/>
      <c r="GF411" s="202"/>
      <c r="GG411" s="202"/>
      <c r="GH411" s="202"/>
    </row>
    <row r="412" spans="1:190" x14ac:dyDescent="0.25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  <c r="FE412" s="202"/>
      <c r="FF412" s="202"/>
      <c r="FG412" s="202"/>
      <c r="FH412" s="202"/>
      <c r="FI412" s="202"/>
      <c r="FJ412" s="202"/>
      <c r="FK412" s="202"/>
      <c r="FL412" s="202"/>
      <c r="FM412" s="202"/>
      <c r="FN412" s="202"/>
      <c r="FO412" s="202"/>
      <c r="FP412" s="202"/>
      <c r="FQ412" s="202"/>
      <c r="FR412" s="202"/>
      <c r="FS412" s="202"/>
      <c r="FT412" s="202"/>
      <c r="FU412" s="202"/>
      <c r="FV412" s="202"/>
      <c r="FW412" s="202"/>
      <c r="FX412" s="202"/>
      <c r="FY412" s="202"/>
      <c r="FZ412" s="202"/>
      <c r="GA412" s="202"/>
      <c r="GB412" s="202"/>
      <c r="GC412" s="202"/>
      <c r="GD412" s="202"/>
      <c r="GE412" s="202"/>
      <c r="GF412" s="202"/>
      <c r="GG412" s="202"/>
      <c r="GH412" s="202"/>
    </row>
    <row r="413" spans="1:190" x14ac:dyDescent="0.25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  <c r="FE413" s="202"/>
      <c r="FF413" s="202"/>
      <c r="FG413" s="202"/>
      <c r="FH413" s="202"/>
      <c r="FI413" s="202"/>
      <c r="FJ413" s="202"/>
      <c r="FK413" s="202"/>
      <c r="FL413" s="202"/>
      <c r="FM413" s="202"/>
      <c r="FN413" s="202"/>
      <c r="FO413" s="202"/>
      <c r="FP413" s="202"/>
      <c r="FQ413" s="202"/>
      <c r="FR413" s="202"/>
      <c r="FS413" s="202"/>
      <c r="FT413" s="202"/>
      <c r="FU413" s="202"/>
      <c r="FV413" s="202"/>
      <c r="FW413" s="202"/>
      <c r="FX413" s="202"/>
      <c r="FY413" s="202"/>
      <c r="FZ413" s="202"/>
      <c r="GA413" s="202"/>
      <c r="GB413" s="202"/>
      <c r="GC413" s="202"/>
      <c r="GD413" s="202"/>
      <c r="GE413" s="202"/>
      <c r="GF413" s="202"/>
      <c r="GG413" s="202"/>
      <c r="GH413" s="202"/>
    </row>
    <row r="414" spans="1:190" x14ac:dyDescent="0.25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  <c r="FE414" s="202"/>
      <c r="FF414" s="202"/>
      <c r="FG414" s="202"/>
      <c r="FH414" s="202"/>
      <c r="FI414" s="202"/>
      <c r="FJ414" s="202"/>
      <c r="FK414" s="202"/>
      <c r="FL414" s="202"/>
      <c r="FM414" s="202"/>
      <c r="FN414" s="202"/>
      <c r="FO414" s="202"/>
      <c r="FP414" s="202"/>
      <c r="FQ414" s="202"/>
      <c r="FR414" s="202"/>
      <c r="FS414" s="202"/>
      <c r="FT414" s="202"/>
      <c r="FU414" s="202"/>
      <c r="FV414" s="202"/>
      <c r="FW414" s="202"/>
      <c r="FX414" s="202"/>
      <c r="FY414" s="202"/>
      <c r="FZ414" s="202"/>
      <c r="GA414" s="202"/>
      <c r="GB414" s="202"/>
      <c r="GC414" s="202"/>
      <c r="GD414" s="202"/>
      <c r="GE414" s="202"/>
      <c r="GF414" s="202"/>
      <c r="GG414" s="202"/>
      <c r="GH414" s="202"/>
    </row>
    <row r="415" spans="1:190" x14ac:dyDescent="0.25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  <c r="FE415" s="202"/>
      <c r="FF415" s="202"/>
      <c r="FG415" s="202"/>
      <c r="FH415" s="202"/>
      <c r="FI415" s="202"/>
      <c r="FJ415" s="202"/>
      <c r="FK415" s="202"/>
      <c r="FL415" s="202"/>
      <c r="FM415" s="202"/>
      <c r="FN415" s="202"/>
      <c r="FO415" s="202"/>
      <c r="FP415" s="202"/>
      <c r="FQ415" s="202"/>
      <c r="FR415" s="202"/>
      <c r="FS415" s="202"/>
      <c r="FT415" s="202"/>
      <c r="FU415" s="202"/>
      <c r="FV415" s="202"/>
      <c r="FW415" s="202"/>
      <c r="FX415" s="202"/>
      <c r="FY415" s="202"/>
      <c r="FZ415" s="202"/>
      <c r="GA415" s="202"/>
      <c r="GB415" s="202"/>
      <c r="GC415" s="202"/>
      <c r="GD415" s="202"/>
      <c r="GE415" s="202"/>
      <c r="GF415" s="202"/>
      <c r="GG415" s="202"/>
      <c r="GH415" s="202"/>
    </row>
    <row r="416" spans="1:190" x14ac:dyDescent="0.25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  <c r="FE416" s="202"/>
      <c r="FF416" s="202"/>
      <c r="FG416" s="202"/>
      <c r="FH416" s="202"/>
      <c r="FI416" s="202"/>
      <c r="FJ416" s="202"/>
      <c r="FK416" s="202"/>
      <c r="FL416" s="202"/>
      <c r="FM416" s="202"/>
      <c r="FN416" s="202"/>
      <c r="FO416" s="202"/>
      <c r="FP416" s="202"/>
      <c r="FQ416" s="202"/>
      <c r="FR416" s="202"/>
      <c r="FS416" s="202"/>
      <c r="FT416" s="202"/>
      <c r="FU416" s="202"/>
      <c r="FV416" s="202"/>
      <c r="FW416" s="202"/>
      <c r="FX416" s="202"/>
      <c r="FY416" s="202"/>
      <c r="FZ416" s="202"/>
      <c r="GA416" s="202"/>
      <c r="GB416" s="202"/>
      <c r="GC416" s="202"/>
      <c r="GD416" s="202"/>
      <c r="GE416" s="202"/>
      <c r="GF416" s="202"/>
      <c r="GG416" s="202"/>
      <c r="GH416" s="202"/>
    </row>
    <row r="417" spans="1:190" x14ac:dyDescent="0.25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  <c r="FE417" s="202"/>
      <c r="FF417" s="202"/>
      <c r="FG417" s="202"/>
      <c r="FH417" s="202"/>
      <c r="FI417" s="202"/>
      <c r="FJ417" s="202"/>
      <c r="FK417" s="202"/>
      <c r="FL417" s="202"/>
      <c r="FM417" s="202"/>
      <c r="FN417" s="202"/>
      <c r="FO417" s="202"/>
      <c r="FP417" s="202"/>
      <c r="FQ417" s="202"/>
      <c r="FR417" s="202"/>
      <c r="FS417" s="202"/>
      <c r="FT417" s="202"/>
      <c r="FU417" s="202"/>
      <c r="FV417" s="202"/>
      <c r="FW417" s="202"/>
      <c r="FX417" s="202"/>
      <c r="FY417" s="202"/>
      <c r="FZ417" s="202"/>
      <c r="GA417" s="202"/>
      <c r="GB417" s="202"/>
      <c r="GC417" s="202"/>
      <c r="GD417" s="202"/>
      <c r="GE417" s="202"/>
      <c r="GF417" s="202"/>
      <c r="GG417" s="202"/>
      <c r="GH417" s="202"/>
    </row>
    <row r="418" spans="1:190" x14ac:dyDescent="0.25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  <c r="FE418" s="202"/>
      <c r="FF418" s="202"/>
      <c r="FG418" s="202"/>
      <c r="FH418" s="202"/>
      <c r="FI418" s="202"/>
      <c r="FJ418" s="202"/>
      <c r="FK418" s="202"/>
      <c r="FL418" s="202"/>
      <c r="FM418" s="202"/>
      <c r="FN418" s="202"/>
      <c r="FO418" s="202"/>
      <c r="FP418" s="202"/>
      <c r="FQ418" s="202"/>
      <c r="FR418" s="202"/>
      <c r="FS418" s="202"/>
      <c r="FT418" s="202"/>
      <c r="FU418" s="202"/>
      <c r="FV418" s="202"/>
      <c r="FW418" s="202"/>
      <c r="FX418" s="202"/>
      <c r="FY418" s="202"/>
      <c r="FZ418" s="202"/>
      <c r="GA418" s="202"/>
      <c r="GB418" s="202"/>
      <c r="GC418" s="202"/>
      <c r="GD418" s="202"/>
      <c r="GE418" s="202"/>
      <c r="GF418" s="202"/>
      <c r="GG418" s="202"/>
      <c r="GH418" s="202"/>
    </row>
    <row r="419" spans="1:190" x14ac:dyDescent="0.25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  <c r="FE419" s="202"/>
      <c r="FF419" s="202"/>
      <c r="FG419" s="202"/>
      <c r="FH419" s="202"/>
      <c r="FI419" s="202"/>
      <c r="FJ419" s="202"/>
      <c r="FK419" s="202"/>
      <c r="FL419" s="202"/>
      <c r="FM419" s="202"/>
      <c r="FN419" s="202"/>
      <c r="FO419" s="202"/>
      <c r="FP419" s="202"/>
      <c r="FQ419" s="202"/>
      <c r="FR419" s="202"/>
      <c r="FS419" s="202"/>
      <c r="FT419" s="202"/>
      <c r="FU419" s="202"/>
      <c r="FV419" s="202"/>
      <c r="FW419" s="202"/>
      <c r="FX419" s="202"/>
      <c r="FY419" s="202"/>
      <c r="FZ419" s="202"/>
      <c r="GA419" s="202"/>
      <c r="GB419" s="202"/>
      <c r="GC419" s="202"/>
      <c r="GD419" s="202"/>
      <c r="GE419" s="202"/>
      <c r="GF419" s="202"/>
      <c r="GG419" s="202"/>
      <c r="GH419" s="202"/>
    </row>
    <row r="420" spans="1:190" x14ac:dyDescent="0.25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  <c r="FE420" s="202"/>
      <c r="FF420" s="202"/>
      <c r="FG420" s="202"/>
      <c r="FH420" s="202"/>
      <c r="FI420" s="202"/>
      <c r="FJ420" s="202"/>
      <c r="FK420" s="202"/>
      <c r="FL420" s="202"/>
      <c r="FM420" s="202"/>
      <c r="FN420" s="202"/>
      <c r="FO420" s="202"/>
      <c r="FP420" s="202"/>
      <c r="FQ420" s="202"/>
      <c r="FR420" s="202"/>
      <c r="FS420" s="202"/>
      <c r="FT420" s="202"/>
      <c r="FU420" s="202"/>
      <c r="FV420" s="202"/>
      <c r="FW420" s="202"/>
      <c r="FX420" s="202"/>
      <c r="FY420" s="202"/>
      <c r="FZ420" s="202"/>
      <c r="GA420" s="202"/>
      <c r="GB420" s="202"/>
      <c r="GC420" s="202"/>
      <c r="GD420" s="202"/>
      <c r="GE420" s="202"/>
      <c r="GF420" s="202"/>
      <c r="GG420" s="202"/>
      <c r="GH420" s="202"/>
    </row>
    <row r="421" spans="1:190" x14ac:dyDescent="0.25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  <c r="FE421" s="202"/>
      <c r="FF421" s="202"/>
      <c r="FG421" s="202"/>
      <c r="FH421" s="202"/>
      <c r="FI421" s="202"/>
      <c r="FJ421" s="202"/>
      <c r="FK421" s="202"/>
      <c r="FL421" s="202"/>
      <c r="FM421" s="202"/>
      <c r="FN421" s="202"/>
      <c r="FO421" s="202"/>
      <c r="FP421" s="202"/>
      <c r="FQ421" s="202"/>
      <c r="FR421" s="202"/>
      <c r="FS421" s="202"/>
      <c r="FT421" s="202"/>
      <c r="FU421" s="202"/>
      <c r="FV421" s="202"/>
      <c r="FW421" s="202"/>
      <c r="FX421" s="202"/>
      <c r="FY421" s="202"/>
      <c r="FZ421" s="202"/>
      <c r="GA421" s="202"/>
      <c r="GB421" s="202"/>
      <c r="GC421" s="202"/>
      <c r="GD421" s="202"/>
      <c r="GE421" s="202"/>
      <c r="GF421" s="202"/>
      <c r="GG421" s="202"/>
      <c r="GH421" s="202"/>
    </row>
    <row r="422" spans="1:190" x14ac:dyDescent="0.25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  <c r="FE422" s="202"/>
      <c r="FF422" s="202"/>
      <c r="FG422" s="202"/>
      <c r="FH422" s="202"/>
      <c r="FI422" s="202"/>
      <c r="FJ422" s="202"/>
      <c r="FK422" s="202"/>
      <c r="FL422" s="202"/>
      <c r="FM422" s="202"/>
      <c r="FN422" s="202"/>
      <c r="FO422" s="202"/>
      <c r="FP422" s="202"/>
      <c r="FQ422" s="202"/>
      <c r="FR422" s="202"/>
      <c r="FS422" s="202"/>
      <c r="FT422" s="202"/>
      <c r="FU422" s="202"/>
      <c r="FV422" s="202"/>
      <c r="FW422" s="202"/>
      <c r="FX422" s="202"/>
      <c r="FY422" s="202"/>
      <c r="FZ422" s="202"/>
      <c r="GA422" s="202"/>
      <c r="GB422" s="202"/>
      <c r="GC422" s="202"/>
      <c r="GD422" s="202"/>
      <c r="GE422" s="202"/>
      <c r="GF422" s="202"/>
      <c r="GG422" s="202"/>
      <c r="GH422" s="202"/>
    </row>
    <row r="423" spans="1:190" x14ac:dyDescent="0.25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  <c r="FE423" s="202"/>
      <c r="FF423" s="202"/>
      <c r="FG423" s="202"/>
      <c r="FH423" s="202"/>
      <c r="FI423" s="202"/>
      <c r="FJ423" s="202"/>
      <c r="FK423" s="202"/>
      <c r="FL423" s="202"/>
      <c r="FM423" s="202"/>
      <c r="FN423" s="202"/>
      <c r="FO423" s="202"/>
      <c r="FP423" s="202"/>
      <c r="FQ423" s="202"/>
      <c r="FR423" s="202"/>
      <c r="FS423" s="202"/>
      <c r="FT423" s="202"/>
      <c r="FU423" s="202"/>
      <c r="FV423" s="202"/>
      <c r="FW423" s="202"/>
      <c r="FX423" s="202"/>
      <c r="FY423" s="202"/>
      <c r="FZ423" s="202"/>
      <c r="GA423" s="202"/>
      <c r="GB423" s="202"/>
      <c r="GC423" s="202"/>
      <c r="GD423" s="202"/>
      <c r="GE423" s="202"/>
      <c r="GF423" s="202"/>
      <c r="GG423" s="202"/>
      <c r="GH423" s="202"/>
    </row>
    <row r="424" spans="1:190" x14ac:dyDescent="0.25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  <c r="FE424" s="202"/>
      <c r="FF424" s="202"/>
      <c r="FG424" s="202"/>
      <c r="FH424" s="202"/>
      <c r="FI424" s="202"/>
      <c r="FJ424" s="202"/>
      <c r="FK424" s="202"/>
      <c r="FL424" s="202"/>
      <c r="FM424" s="202"/>
      <c r="FN424" s="202"/>
      <c r="FO424" s="202"/>
      <c r="FP424" s="202"/>
      <c r="FQ424" s="202"/>
      <c r="FR424" s="202"/>
      <c r="FS424" s="202"/>
      <c r="FT424" s="202"/>
      <c r="FU424" s="202"/>
      <c r="FV424" s="202"/>
      <c r="FW424" s="202"/>
      <c r="FX424" s="202"/>
      <c r="FY424" s="202"/>
      <c r="FZ424" s="202"/>
      <c r="GA424" s="202"/>
      <c r="GB424" s="202"/>
      <c r="GC424" s="202"/>
      <c r="GD424" s="202"/>
      <c r="GE424" s="202"/>
      <c r="GF424" s="202"/>
      <c r="GG424" s="202"/>
      <c r="GH424" s="202"/>
    </row>
    <row r="425" spans="1:190" x14ac:dyDescent="0.25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  <c r="FE425" s="202"/>
      <c r="FF425" s="202"/>
      <c r="FG425" s="202"/>
      <c r="FH425" s="202"/>
      <c r="FI425" s="202"/>
      <c r="FJ425" s="202"/>
      <c r="FK425" s="202"/>
      <c r="FL425" s="202"/>
      <c r="FM425" s="202"/>
      <c r="FN425" s="202"/>
      <c r="FO425" s="202"/>
      <c r="FP425" s="202"/>
      <c r="FQ425" s="202"/>
      <c r="FR425" s="202"/>
      <c r="FS425" s="202"/>
      <c r="FT425" s="202"/>
      <c r="FU425" s="202"/>
      <c r="FV425" s="202"/>
      <c r="FW425" s="202"/>
      <c r="FX425" s="202"/>
      <c r="FY425" s="202"/>
      <c r="FZ425" s="202"/>
      <c r="GA425" s="202"/>
      <c r="GB425" s="202"/>
      <c r="GC425" s="202"/>
      <c r="GD425" s="202"/>
      <c r="GE425" s="202"/>
      <c r="GF425" s="202"/>
      <c r="GG425" s="202"/>
      <c r="GH425" s="202"/>
    </row>
    <row r="426" spans="1:190" x14ac:dyDescent="0.25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  <c r="FE426" s="202"/>
      <c r="FF426" s="202"/>
      <c r="FG426" s="202"/>
      <c r="FH426" s="202"/>
      <c r="FI426" s="202"/>
      <c r="FJ426" s="202"/>
      <c r="FK426" s="202"/>
      <c r="FL426" s="202"/>
      <c r="FM426" s="202"/>
      <c r="FN426" s="202"/>
      <c r="FO426" s="202"/>
      <c r="FP426" s="202"/>
      <c r="FQ426" s="202"/>
      <c r="FR426" s="202"/>
      <c r="FS426" s="202"/>
      <c r="FT426" s="202"/>
      <c r="FU426" s="202"/>
      <c r="FV426" s="202"/>
      <c r="FW426" s="202"/>
      <c r="FX426" s="202"/>
      <c r="FY426" s="202"/>
      <c r="FZ426" s="202"/>
      <c r="GA426" s="202"/>
      <c r="GB426" s="202"/>
      <c r="GC426" s="202"/>
      <c r="GD426" s="202"/>
      <c r="GE426" s="202"/>
      <c r="GF426" s="202"/>
      <c r="GG426" s="202"/>
      <c r="GH426" s="202"/>
    </row>
    <row r="427" spans="1:190" x14ac:dyDescent="0.25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  <c r="FE427" s="202"/>
      <c r="FF427" s="202"/>
      <c r="FG427" s="202"/>
      <c r="FH427" s="202"/>
      <c r="FI427" s="202"/>
      <c r="FJ427" s="202"/>
      <c r="FK427" s="202"/>
      <c r="FL427" s="202"/>
      <c r="FM427" s="202"/>
      <c r="FN427" s="202"/>
      <c r="FO427" s="202"/>
      <c r="FP427" s="202"/>
      <c r="FQ427" s="202"/>
      <c r="FR427" s="202"/>
      <c r="FS427" s="202"/>
      <c r="FT427" s="202"/>
      <c r="FU427" s="202"/>
      <c r="FV427" s="202"/>
      <c r="FW427" s="202"/>
      <c r="FX427" s="202"/>
      <c r="FY427" s="202"/>
      <c r="FZ427" s="202"/>
      <c r="GA427" s="202"/>
      <c r="GB427" s="202"/>
      <c r="GC427" s="202"/>
      <c r="GD427" s="202"/>
      <c r="GE427" s="202"/>
      <c r="GF427" s="202"/>
      <c r="GG427" s="202"/>
      <c r="GH427" s="202"/>
    </row>
    <row r="428" spans="1:190" x14ac:dyDescent="0.25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  <c r="FE428" s="202"/>
      <c r="FF428" s="202"/>
      <c r="FG428" s="202"/>
      <c r="FH428" s="202"/>
      <c r="FI428" s="202"/>
      <c r="FJ428" s="202"/>
      <c r="FK428" s="202"/>
      <c r="FL428" s="202"/>
      <c r="FM428" s="202"/>
      <c r="FN428" s="202"/>
      <c r="FO428" s="202"/>
      <c r="FP428" s="202"/>
      <c r="FQ428" s="202"/>
      <c r="FR428" s="202"/>
      <c r="FS428" s="202"/>
      <c r="FT428" s="202"/>
      <c r="FU428" s="202"/>
      <c r="FV428" s="202"/>
      <c r="FW428" s="202"/>
      <c r="FX428" s="202"/>
      <c r="FY428" s="202"/>
      <c r="FZ428" s="202"/>
      <c r="GA428" s="202"/>
      <c r="GB428" s="202"/>
      <c r="GC428" s="202"/>
      <c r="GD428" s="202"/>
      <c r="GE428" s="202"/>
      <c r="GF428" s="202"/>
      <c r="GG428" s="202"/>
      <c r="GH428" s="202"/>
    </row>
    <row r="429" spans="1:190" x14ac:dyDescent="0.25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  <c r="FE429" s="202"/>
      <c r="FF429" s="202"/>
      <c r="FG429" s="202"/>
      <c r="FH429" s="202"/>
      <c r="FI429" s="202"/>
      <c r="FJ429" s="202"/>
      <c r="FK429" s="202"/>
      <c r="FL429" s="202"/>
      <c r="FM429" s="202"/>
      <c r="FN429" s="202"/>
      <c r="FO429" s="202"/>
      <c r="FP429" s="202"/>
      <c r="FQ429" s="202"/>
      <c r="FR429" s="202"/>
      <c r="FS429" s="202"/>
      <c r="FT429" s="202"/>
      <c r="FU429" s="202"/>
      <c r="FV429" s="202"/>
      <c r="FW429" s="202"/>
      <c r="FX429" s="202"/>
      <c r="FY429" s="202"/>
      <c r="FZ429" s="202"/>
      <c r="GA429" s="202"/>
      <c r="GB429" s="202"/>
      <c r="GC429" s="202"/>
      <c r="GD429" s="202"/>
      <c r="GE429" s="202"/>
      <c r="GF429" s="202"/>
      <c r="GG429" s="202"/>
      <c r="GH429" s="202"/>
    </row>
    <row r="430" spans="1:190" x14ac:dyDescent="0.25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  <c r="FE430" s="202"/>
      <c r="FF430" s="202"/>
      <c r="FG430" s="202"/>
      <c r="FH430" s="202"/>
      <c r="FI430" s="202"/>
      <c r="FJ430" s="202"/>
      <c r="FK430" s="202"/>
      <c r="FL430" s="202"/>
      <c r="FM430" s="202"/>
      <c r="FN430" s="202"/>
      <c r="FO430" s="202"/>
      <c r="FP430" s="202"/>
      <c r="FQ430" s="202"/>
      <c r="FR430" s="202"/>
      <c r="FS430" s="202"/>
      <c r="FT430" s="202"/>
      <c r="FU430" s="202"/>
      <c r="FV430" s="202"/>
      <c r="FW430" s="202"/>
      <c r="FX430" s="202"/>
      <c r="FY430" s="202"/>
      <c r="FZ430" s="202"/>
      <c r="GA430" s="202"/>
      <c r="GB430" s="202"/>
      <c r="GC430" s="202"/>
      <c r="GD430" s="202"/>
      <c r="GE430" s="202"/>
      <c r="GF430" s="202"/>
      <c r="GG430" s="202"/>
      <c r="GH430" s="202"/>
    </row>
    <row r="431" spans="1:190" x14ac:dyDescent="0.25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  <c r="FE431" s="202"/>
      <c r="FF431" s="202"/>
      <c r="FG431" s="202"/>
      <c r="FH431" s="202"/>
      <c r="FI431" s="202"/>
      <c r="FJ431" s="202"/>
      <c r="FK431" s="202"/>
      <c r="FL431" s="202"/>
      <c r="FM431" s="202"/>
      <c r="FN431" s="202"/>
      <c r="FO431" s="202"/>
      <c r="FP431" s="202"/>
      <c r="FQ431" s="202"/>
      <c r="FR431" s="202"/>
      <c r="FS431" s="202"/>
      <c r="FT431" s="202"/>
      <c r="FU431" s="202"/>
      <c r="FV431" s="202"/>
      <c r="FW431" s="202"/>
      <c r="FX431" s="202"/>
      <c r="FY431" s="202"/>
      <c r="FZ431" s="202"/>
      <c r="GA431" s="202"/>
      <c r="GB431" s="202"/>
      <c r="GC431" s="202"/>
      <c r="GD431" s="202"/>
      <c r="GE431" s="202"/>
      <c r="GF431" s="202"/>
      <c r="GG431" s="202"/>
      <c r="GH431" s="202"/>
    </row>
    <row r="432" spans="1:190" x14ac:dyDescent="0.25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  <c r="FE432" s="202"/>
      <c r="FF432" s="202"/>
      <c r="FG432" s="202"/>
      <c r="FH432" s="202"/>
      <c r="FI432" s="202"/>
      <c r="FJ432" s="202"/>
      <c r="FK432" s="202"/>
      <c r="FL432" s="202"/>
      <c r="FM432" s="202"/>
      <c r="FN432" s="202"/>
      <c r="FO432" s="202"/>
      <c r="FP432" s="202"/>
      <c r="FQ432" s="202"/>
      <c r="FR432" s="202"/>
      <c r="FS432" s="202"/>
      <c r="FT432" s="202"/>
      <c r="FU432" s="202"/>
      <c r="FV432" s="202"/>
      <c r="FW432" s="202"/>
      <c r="FX432" s="202"/>
      <c r="FY432" s="202"/>
      <c r="FZ432" s="202"/>
      <c r="GA432" s="202"/>
      <c r="GB432" s="202"/>
      <c r="GC432" s="202"/>
      <c r="GD432" s="202"/>
      <c r="GE432" s="202"/>
      <c r="GF432" s="202"/>
      <c r="GG432" s="202"/>
      <c r="GH432" s="202"/>
    </row>
    <row r="433" spans="1:190" x14ac:dyDescent="0.25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  <c r="FE433" s="202"/>
      <c r="FF433" s="202"/>
      <c r="FG433" s="202"/>
      <c r="FH433" s="202"/>
      <c r="FI433" s="202"/>
      <c r="FJ433" s="202"/>
      <c r="FK433" s="202"/>
      <c r="FL433" s="202"/>
      <c r="FM433" s="202"/>
      <c r="FN433" s="202"/>
      <c r="FO433" s="202"/>
      <c r="FP433" s="202"/>
      <c r="FQ433" s="202"/>
      <c r="FR433" s="202"/>
      <c r="FS433" s="202"/>
      <c r="FT433" s="202"/>
      <c r="FU433" s="202"/>
      <c r="FV433" s="202"/>
      <c r="FW433" s="202"/>
      <c r="FX433" s="202"/>
      <c r="FY433" s="202"/>
      <c r="FZ433" s="202"/>
      <c r="GA433" s="202"/>
      <c r="GB433" s="202"/>
      <c r="GC433" s="202"/>
      <c r="GD433" s="202"/>
      <c r="GE433" s="202"/>
      <c r="GF433" s="202"/>
      <c r="GG433" s="202"/>
      <c r="GH433" s="202"/>
    </row>
    <row r="434" spans="1:190" x14ac:dyDescent="0.25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  <c r="FE434" s="202"/>
      <c r="FF434" s="202"/>
      <c r="FG434" s="202"/>
      <c r="FH434" s="202"/>
      <c r="FI434" s="202"/>
      <c r="FJ434" s="202"/>
      <c r="FK434" s="202"/>
      <c r="FL434" s="202"/>
      <c r="FM434" s="202"/>
      <c r="FN434" s="202"/>
      <c r="FO434" s="202"/>
      <c r="FP434" s="202"/>
      <c r="FQ434" s="202"/>
      <c r="FR434" s="202"/>
      <c r="FS434" s="202"/>
      <c r="FT434" s="202"/>
      <c r="FU434" s="202"/>
      <c r="FV434" s="202"/>
      <c r="FW434" s="202"/>
      <c r="FX434" s="202"/>
      <c r="FY434" s="202"/>
      <c r="FZ434" s="202"/>
      <c r="GA434" s="202"/>
      <c r="GB434" s="202"/>
      <c r="GC434" s="202"/>
      <c r="GD434" s="202"/>
      <c r="GE434" s="202"/>
      <c r="GF434" s="202"/>
      <c r="GG434" s="202"/>
      <c r="GH434" s="202"/>
    </row>
    <row r="435" spans="1:190" x14ac:dyDescent="0.25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  <c r="FE435" s="202"/>
      <c r="FF435" s="202"/>
      <c r="FG435" s="202"/>
      <c r="FH435" s="202"/>
      <c r="FI435" s="202"/>
      <c r="FJ435" s="202"/>
      <c r="FK435" s="202"/>
      <c r="FL435" s="202"/>
      <c r="FM435" s="202"/>
      <c r="FN435" s="202"/>
      <c r="FO435" s="202"/>
      <c r="FP435" s="202"/>
      <c r="FQ435" s="202"/>
      <c r="FR435" s="202"/>
      <c r="FS435" s="202"/>
      <c r="FT435" s="202"/>
      <c r="FU435" s="202"/>
      <c r="FV435" s="202"/>
      <c r="FW435" s="202"/>
      <c r="FX435" s="202"/>
      <c r="FY435" s="202"/>
      <c r="FZ435" s="202"/>
      <c r="GA435" s="202"/>
      <c r="GB435" s="202"/>
      <c r="GC435" s="202"/>
      <c r="GD435" s="202"/>
      <c r="GE435" s="202"/>
      <c r="GF435" s="202"/>
      <c r="GG435" s="202"/>
      <c r="GH435" s="202"/>
    </row>
    <row r="436" spans="1:190" x14ac:dyDescent="0.25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  <c r="FE436" s="202"/>
      <c r="FF436" s="202"/>
      <c r="FG436" s="202"/>
      <c r="FH436" s="202"/>
      <c r="FI436" s="202"/>
      <c r="FJ436" s="202"/>
      <c r="FK436" s="202"/>
      <c r="FL436" s="202"/>
      <c r="FM436" s="202"/>
      <c r="FN436" s="202"/>
      <c r="FO436" s="202"/>
      <c r="FP436" s="202"/>
      <c r="FQ436" s="202"/>
      <c r="FR436" s="202"/>
      <c r="FS436" s="202"/>
      <c r="FT436" s="202"/>
      <c r="FU436" s="202"/>
      <c r="FV436" s="202"/>
      <c r="FW436" s="202"/>
      <c r="FX436" s="202"/>
      <c r="FY436" s="202"/>
      <c r="FZ436" s="202"/>
      <c r="GA436" s="202"/>
      <c r="GB436" s="202"/>
      <c r="GC436" s="202"/>
      <c r="GD436" s="202"/>
      <c r="GE436" s="202"/>
      <c r="GF436" s="202"/>
      <c r="GG436" s="202"/>
      <c r="GH436" s="202"/>
    </row>
    <row r="437" spans="1:190" x14ac:dyDescent="0.25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  <c r="FE437" s="202"/>
      <c r="FF437" s="202"/>
      <c r="FG437" s="202"/>
      <c r="FH437" s="202"/>
      <c r="FI437" s="202"/>
      <c r="FJ437" s="202"/>
      <c r="FK437" s="202"/>
      <c r="FL437" s="202"/>
      <c r="FM437" s="202"/>
      <c r="FN437" s="202"/>
      <c r="FO437" s="202"/>
      <c r="FP437" s="202"/>
      <c r="FQ437" s="202"/>
      <c r="FR437" s="202"/>
      <c r="FS437" s="202"/>
      <c r="FT437" s="202"/>
      <c r="FU437" s="202"/>
      <c r="FV437" s="202"/>
      <c r="FW437" s="202"/>
      <c r="FX437" s="202"/>
      <c r="FY437" s="202"/>
      <c r="FZ437" s="202"/>
      <c r="GA437" s="202"/>
      <c r="GB437" s="202"/>
      <c r="GC437" s="202"/>
      <c r="GD437" s="202"/>
      <c r="GE437" s="202"/>
      <c r="GF437" s="202"/>
      <c r="GG437" s="202"/>
      <c r="GH437" s="202"/>
    </row>
    <row r="438" spans="1:190" x14ac:dyDescent="0.25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  <c r="FE438" s="202"/>
      <c r="FF438" s="202"/>
      <c r="FG438" s="202"/>
      <c r="FH438" s="202"/>
      <c r="FI438" s="202"/>
      <c r="FJ438" s="202"/>
      <c r="FK438" s="202"/>
      <c r="FL438" s="202"/>
      <c r="FM438" s="202"/>
      <c r="FN438" s="202"/>
      <c r="FO438" s="202"/>
      <c r="FP438" s="202"/>
      <c r="FQ438" s="202"/>
      <c r="FR438" s="202"/>
      <c r="FS438" s="202"/>
      <c r="FT438" s="202"/>
      <c r="FU438" s="202"/>
      <c r="FV438" s="202"/>
      <c r="FW438" s="202"/>
      <c r="FX438" s="202"/>
      <c r="FY438" s="202"/>
      <c r="FZ438" s="202"/>
      <c r="GA438" s="202"/>
      <c r="GB438" s="202"/>
      <c r="GC438" s="202"/>
      <c r="GD438" s="202"/>
      <c r="GE438" s="202"/>
      <c r="GF438" s="202"/>
      <c r="GG438" s="202"/>
      <c r="GH438" s="202"/>
    </row>
    <row r="439" spans="1:190" x14ac:dyDescent="0.25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  <c r="FE439" s="202"/>
      <c r="FF439" s="202"/>
      <c r="FG439" s="202"/>
      <c r="FH439" s="202"/>
      <c r="FI439" s="202"/>
      <c r="FJ439" s="202"/>
      <c r="FK439" s="202"/>
      <c r="FL439" s="202"/>
      <c r="FM439" s="202"/>
      <c r="FN439" s="202"/>
      <c r="FO439" s="202"/>
      <c r="FP439" s="202"/>
      <c r="FQ439" s="202"/>
      <c r="FR439" s="202"/>
      <c r="FS439" s="202"/>
      <c r="FT439" s="202"/>
      <c r="FU439" s="202"/>
      <c r="FV439" s="202"/>
      <c r="FW439" s="202"/>
      <c r="FX439" s="202"/>
      <c r="FY439" s="202"/>
      <c r="FZ439" s="202"/>
      <c r="GA439" s="202"/>
      <c r="GB439" s="202"/>
      <c r="GC439" s="202"/>
      <c r="GD439" s="202"/>
      <c r="GE439" s="202"/>
      <c r="GF439" s="202"/>
      <c r="GG439" s="202"/>
      <c r="GH439" s="202"/>
    </row>
    <row r="440" spans="1:190" x14ac:dyDescent="0.25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  <c r="FE440" s="202"/>
      <c r="FF440" s="202"/>
      <c r="FG440" s="202"/>
      <c r="FH440" s="202"/>
      <c r="FI440" s="202"/>
      <c r="FJ440" s="202"/>
      <c r="FK440" s="202"/>
      <c r="FL440" s="202"/>
      <c r="FM440" s="202"/>
      <c r="FN440" s="202"/>
      <c r="FO440" s="202"/>
      <c r="FP440" s="202"/>
      <c r="FQ440" s="202"/>
      <c r="FR440" s="202"/>
      <c r="FS440" s="202"/>
      <c r="FT440" s="202"/>
      <c r="FU440" s="202"/>
      <c r="FV440" s="202"/>
      <c r="FW440" s="202"/>
      <c r="FX440" s="202"/>
      <c r="FY440" s="202"/>
      <c r="FZ440" s="202"/>
      <c r="GA440" s="202"/>
      <c r="GB440" s="202"/>
      <c r="GC440" s="202"/>
      <c r="GD440" s="202"/>
      <c r="GE440" s="202"/>
      <c r="GF440" s="202"/>
      <c r="GG440" s="202"/>
      <c r="GH440" s="202"/>
    </row>
    <row r="441" spans="1:190" x14ac:dyDescent="0.25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  <c r="FE441" s="202"/>
      <c r="FF441" s="202"/>
      <c r="FG441" s="202"/>
      <c r="FH441" s="202"/>
      <c r="FI441" s="202"/>
      <c r="FJ441" s="202"/>
      <c r="FK441" s="202"/>
      <c r="FL441" s="202"/>
      <c r="FM441" s="202"/>
      <c r="FN441" s="202"/>
      <c r="FO441" s="202"/>
      <c r="FP441" s="202"/>
      <c r="FQ441" s="202"/>
      <c r="FR441" s="202"/>
      <c r="FS441" s="202"/>
      <c r="FT441" s="202"/>
      <c r="FU441" s="202"/>
      <c r="FV441" s="202"/>
      <c r="FW441" s="202"/>
      <c r="FX441" s="202"/>
      <c r="FY441" s="202"/>
      <c r="FZ441" s="202"/>
      <c r="GA441" s="202"/>
      <c r="GB441" s="202"/>
      <c r="GC441" s="202"/>
      <c r="GD441" s="202"/>
      <c r="GE441" s="202"/>
      <c r="GF441" s="202"/>
      <c r="GG441" s="202"/>
      <c r="GH441" s="202"/>
    </row>
    <row r="442" spans="1:190" x14ac:dyDescent="0.25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  <c r="FE442" s="202"/>
      <c r="FF442" s="202"/>
      <c r="FG442" s="202"/>
      <c r="FH442" s="202"/>
      <c r="FI442" s="202"/>
      <c r="FJ442" s="202"/>
      <c r="FK442" s="202"/>
      <c r="FL442" s="202"/>
      <c r="FM442" s="202"/>
      <c r="FN442" s="202"/>
      <c r="FO442" s="202"/>
      <c r="FP442" s="202"/>
      <c r="FQ442" s="202"/>
      <c r="FR442" s="202"/>
      <c r="FS442" s="202"/>
      <c r="FT442" s="202"/>
      <c r="FU442" s="202"/>
      <c r="FV442" s="202"/>
      <c r="FW442" s="202"/>
      <c r="FX442" s="202"/>
      <c r="FY442" s="202"/>
      <c r="FZ442" s="202"/>
      <c r="GA442" s="202"/>
      <c r="GB442" s="202"/>
      <c r="GC442" s="202"/>
      <c r="GD442" s="202"/>
      <c r="GE442" s="202"/>
      <c r="GF442" s="202"/>
      <c r="GG442" s="202"/>
      <c r="GH442" s="202"/>
    </row>
    <row r="443" spans="1:190" x14ac:dyDescent="0.25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  <c r="FE443" s="202"/>
      <c r="FF443" s="202"/>
      <c r="FG443" s="202"/>
      <c r="FH443" s="202"/>
      <c r="FI443" s="202"/>
      <c r="FJ443" s="202"/>
      <c r="FK443" s="202"/>
      <c r="FL443" s="202"/>
      <c r="FM443" s="202"/>
      <c r="FN443" s="202"/>
      <c r="FO443" s="202"/>
      <c r="FP443" s="202"/>
      <c r="FQ443" s="202"/>
      <c r="FR443" s="202"/>
      <c r="FS443" s="202"/>
      <c r="FT443" s="202"/>
      <c r="FU443" s="202"/>
      <c r="FV443" s="202"/>
      <c r="FW443" s="202"/>
      <c r="FX443" s="202"/>
      <c r="FY443" s="202"/>
      <c r="FZ443" s="202"/>
      <c r="GA443" s="202"/>
      <c r="GB443" s="202"/>
      <c r="GC443" s="202"/>
      <c r="GD443" s="202"/>
      <c r="GE443" s="202"/>
      <c r="GF443" s="202"/>
      <c r="GG443" s="202"/>
      <c r="GH443" s="202"/>
    </row>
    <row r="444" spans="1:190" x14ac:dyDescent="0.25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  <c r="FE444" s="202"/>
      <c r="FF444" s="202"/>
      <c r="FG444" s="202"/>
      <c r="FH444" s="202"/>
      <c r="FI444" s="202"/>
      <c r="FJ444" s="202"/>
      <c r="FK444" s="202"/>
      <c r="FL444" s="202"/>
      <c r="FM444" s="202"/>
      <c r="FN444" s="202"/>
      <c r="FO444" s="202"/>
      <c r="FP444" s="202"/>
      <c r="FQ444" s="202"/>
      <c r="FR444" s="202"/>
      <c r="FS444" s="202"/>
      <c r="FT444" s="202"/>
      <c r="FU444" s="202"/>
      <c r="FV444" s="202"/>
      <c r="FW444" s="202"/>
      <c r="FX444" s="202"/>
      <c r="FY444" s="202"/>
      <c r="FZ444" s="202"/>
      <c r="GA444" s="202"/>
      <c r="GB444" s="202"/>
      <c r="GC444" s="202"/>
      <c r="GD444" s="202"/>
      <c r="GE444" s="202"/>
      <c r="GF444" s="202"/>
      <c r="GG444" s="202"/>
      <c r="GH444" s="202"/>
    </row>
    <row r="445" spans="1:190" x14ac:dyDescent="0.25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  <c r="FE445" s="202"/>
      <c r="FF445" s="202"/>
      <c r="FG445" s="202"/>
      <c r="FH445" s="202"/>
      <c r="FI445" s="202"/>
      <c r="FJ445" s="202"/>
      <c r="FK445" s="202"/>
      <c r="FL445" s="202"/>
      <c r="FM445" s="202"/>
      <c r="FN445" s="202"/>
      <c r="FO445" s="202"/>
      <c r="FP445" s="202"/>
      <c r="FQ445" s="202"/>
      <c r="FR445" s="202"/>
      <c r="FS445" s="202"/>
      <c r="FT445" s="202"/>
      <c r="FU445" s="202"/>
      <c r="FV445" s="202"/>
      <c r="FW445" s="202"/>
      <c r="FX445" s="202"/>
      <c r="FY445" s="202"/>
      <c r="FZ445" s="202"/>
      <c r="GA445" s="202"/>
      <c r="GB445" s="202"/>
      <c r="GC445" s="202"/>
      <c r="GD445" s="202"/>
      <c r="GE445" s="202"/>
      <c r="GF445" s="202"/>
      <c r="GG445" s="202"/>
      <c r="GH445" s="202"/>
    </row>
    <row r="446" spans="1:190" x14ac:dyDescent="0.25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  <c r="FE446" s="202"/>
      <c r="FF446" s="202"/>
      <c r="FG446" s="202"/>
      <c r="FH446" s="202"/>
      <c r="FI446" s="202"/>
      <c r="FJ446" s="202"/>
      <c r="FK446" s="202"/>
      <c r="FL446" s="202"/>
      <c r="FM446" s="202"/>
      <c r="FN446" s="202"/>
      <c r="FO446" s="202"/>
      <c r="FP446" s="202"/>
      <c r="FQ446" s="202"/>
      <c r="FR446" s="202"/>
      <c r="FS446" s="202"/>
      <c r="FT446" s="202"/>
      <c r="FU446" s="202"/>
      <c r="FV446" s="202"/>
      <c r="FW446" s="202"/>
      <c r="FX446" s="202"/>
      <c r="FY446" s="202"/>
      <c r="FZ446" s="202"/>
      <c r="GA446" s="202"/>
      <c r="GB446" s="202"/>
      <c r="GC446" s="202"/>
      <c r="GD446" s="202"/>
      <c r="GE446" s="202"/>
      <c r="GF446" s="202"/>
      <c r="GG446" s="202"/>
      <c r="GH446" s="202"/>
    </row>
    <row r="447" spans="1:190" x14ac:dyDescent="0.25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  <c r="FE447" s="202"/>
      <c r="FF447" s="202"/>
      <c r="FG447" s="202"/>
      <c r="FH447" s="202"/>
      <c r="FI447" s="202"/>
      <c r="FJ447" s="202"/>
      <c r="FK447" s="202"/>
      <c r="FL447" s="202"/>
      <c r="FM447" s="202"/>
      <c r="FN447" s="202"/>
      <c r="FO447" s="202"/>
      <c r="FP447" s="202"/>
      <c r="FQ447" s="202"/>
      <c r="FR447" s="202"/>
      <c r="FS447" s="202"/>
      <c r="FT447" s="202"/>
      <c r="FU447" s="202"/>
      <c r="FV447" s="202"/>
      <c r="FW447" s="202"/>
      <c r="FX447" s="202"/>
      <c r="FY447" s="202"/>
      <c r="FZ447" s="202"/>
      <c r="GA447" s="202"/>
      <c r="GB447" s="202"/>
      <c r="GC447" s="202"/>
      <c r="GD447" s="202"/>
      <c r="GE447" s="202"/>
      <c r="GF447" s="202"/>
      <c r="GG447" s="202"/>
      <c r="GH447" s="202"/>
    </row>
    <row r="448" spans="1:190" x14ac:dyDescent="0.25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  <c r="FE448" s="202"/>
      <c r="FF448" s="202"/>
      <c r="FG448" s="202"/>
      <c r="FH448" s="202"/>
      <c r="FI448" s="202"/>
      <c r="FJ448" s="202"/>
      <c r="FK448" s="202"/>
      <c r="FL448" s="202"/>
      <c r="FM448" s="202"/>
      <c r="FN448" s="202"/>
      <c r="FO448" s="202"/>
      <c r="FP448" s="202"/>
      <c r="FQ448" s="202"/>
      <c r="FR448" s="202"/>
      <c r="FS448" s="202"/>
      <c r="FT448" s="202"/>
      <c r="FU448" s="202"/>
      <c r="FV448" s="202"/>
      <c r="FW448" s="202"/>
      <c r="FX448" s="202"/>
      <c r="FY448" s="202"/>
      <c r="FZ448" s="202"/>
      <c r="GA448" s="202"/>
      <c r="GB448" s="202"/>
      <c r="GC448" s="202"/>
      <c r="GD448" s="202"/>
      <c r="GE448" s="202"/>
      <c r="GF448" s="202"/>
      <c r="GG448" s="202"/>
      <c r="GH448" s="202"/>
    </row>
    <row r="449" spans="1:190" x14ac:dyDescent="0.25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  <c r="FE449" s="202"/>
      <c r="FF449" s="202"/>
      <c r="FG449" s="202"/>
      <c r="FH449" s="202"/>
      <c r="FI449" s="202"/>
      <c r="FJ449" s="202"/>
      <c r="FK449" s="202"/>
      <c r="FL449" s="202"/>
      <c r="FM449" s="202"/>
      <c r="FN449" s="202"/>
      <c r="FO449" s="202"/>
      <c r="FP449" s="202"/>
      <c r="FQ449" s="202"/>
      <c r="FR449" s="202"/>
      <c r="FS449" s="202"/>
      <c r="FT449" s="202"/>
      <c r="FU449" s="202"/>
      <c r="FV449" s="202"/>
      <c r="FW449" s="202"/>
      <c r="FX449" s="202"/>
      <c r="FY449" s="202"/>
      <c r="FZ449" s="202"/>
      <c r="GA449" s="202"/>
      <c r="GB449" s="202"/>
      <c r="GC449" s="202"/>
      <c r="GD449" s="202"/>
      <c r="GE449" s="202"/>
      <c r="GF449" s="202"/>
      <c r="GG449" s="202"/>
      <c r="GH449" s="202"/>
    </row>
    <row r="450" spans="1:190" x14ac:dyDescent="0.25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  <c r="FE450" s="202"/>
      <c r="FF450" s="202"/>
      <c r="FG450" s="202"/>
      <c r="FH450" s="202"/>
      <c r="FI450" s="202"/>
      <c r="FJ450" s="202"/>
      <c r="FK450" s="202"/>
      <c r="FL450" s="202"/>
      <c r="FM450" s="202"/>
      <c r="FN450" s="202"/>
      <c r="FO450" s="202"/>
      <c r="FP450" s="202"/>
      <c r="FQ450" s="202"/>
      <c r="FR450" s="202"/>
      <c r="FS450" s="202"/>
      <c r="FT450" s="202"/>
      <c r="FU450" s="202"/>
      <c r="FV450" s="202"/>
      <c r="FW450" s="202"/>
      <c r="FX450" s="202"/>
      <c r="FY450" s="202"/>
      <c r="FZ450" s="202"/>
      <c r="GA450" s="202"/>
      <c r="GB450" s="202"/>
      <c r="GC450" s="202"/>
      <c r="GD450" s="202"/>
      <c r="GE450" s="202"/>
      <c r="GF450" s="202"/>
      <c r="GG450" s="202"/>
      <c r="GH450" s="202"/>
    </row>
    <row r="451" spans="1:190" x14ac:dyDescent="0.25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  <c r="FE451" s="202"/>
      <c r="FF451" s="202"/>
      <c r="FG451" s="202"/>
      <c r="FH451" s="202"/>
      <c r="FI451" s="202"/>
      <c r="FJ451" s="202"/>
      <c r="FK451" s="202"/>
      <c r="FL451" s="202"/>
      <c r="FM451" s="202"/>
      <c r="FN451" s="202"/>
      <c r="FO451" s="202"/>
      <c r="FP451" s="202"/>
      <c r="FQ451" s="202"/>
      <c r="FR451" s="202"/>
      <c r="FS451" s="202"/>
      <c r="FT451" s="202"/>
      <c r="FU451" s="202"/>
      <c r="FV451" s="202"/>
      <c r="FW451" s="202"/>
      <c r="FX451" s="202"/>
      <c r="FY451" s="202"/>
      <c r="FZ451" s="202"/>
      <c r="GA451" s="202"/>
      <c r="GB451" s="202"/>
      <c r="GC451" s="202"/>
      <c r="GD451" s="202"/>
      <c r="GE451" s="202"/>
      <c r="GF451" s="202"/>
      <c r="GG451" s="202"/>
      <c r="GH451" s="202"/>
    </row>
    <row r="452" spans="1:190" x14ac:dyDescent="0.25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  <c r="FE452" s="202"/>
      <c r="FF452" s="202"/>
      <c r="FG452" s="202"/>
      <c r="FH452" s="202"/>
      <c r="FI452" s="202"/>
      <c r="FJ452" s="202"/>
      <c r="FK452" s="202"/>
      <c r="FL452" s="202"/>
      <c r="FM452" s="202"/>
      <c r="FN452" s="202"/>
      <c r="FO452" s="202"/>
      <c r="FP452" s="202"/>
      <c r="FQ452" s="202"/>
      <c r="FR452" s="202"/>
      <c r="FS452" s="202"/>
      <c r="FT452" s="202"/>
      <c r="FU452" s="202"/>
      <c r="FV452" s="202"/>
      <c r="FW452" s="202"/>
      <c r="FX452" s="202"/>
      <c r="FY452" s="202"/>
      <c r="FZ452" s="202"/>
      <c r="GA452" s="202"/>
      <c r="GB452" s="202"/>
      <c r="GC452" s="202"/>
      <c r="GD452" s="202"/>
      <c r="GE452" s="202"/>
      <c r="GF452" s="202"/>
      <c r="GG452" s="202"/>
      <c r="GH452" s="202"/>
    </row>
    <row r="453" spans="1:190" x14ac:dyDescent="0.25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  <c r="FE453" s="202"/>
      <c r="FF453" s="202"/>
      <c r="FG453" s="202"/>
      <c r="FH453" s="202"/>
      <c r="FI453" s="202"/>
      <c r="FJ453" s="202"/>
      <c r="FK453" s="202"/>
      <c r="FL453" s="202"/>
      <c r="FM453" s="202"/>
      <c r="FN453" s="202"/>
      <c r="FO453" s="202"/>
      <c r="FP453" s="202"/>
      <c r="FQ453" s="202"/>
      <c r="FR453" s="202"/>
      <c r="FS453" s="202"/>
      <c r="FT453" s="202"/>
      <c r="FU453" s="202"/>
      <c r="FV453" s="202"/>
      <c r="FW453" s="202"/>
      <c r="FX453" s="202"/>
      <c r="FY453" s="202"/>
      <c r="FZ453" s="202"/>
      <c r="GA453" s="202"/>
      <c r="GB453" s="202"/>
      <c r="GC453" s="202"/>
      <c r="GD453" s="202"/>
      <c r="GE453" s="202"/>
      <c r="GF453" s="202"/>
      <c r="GG453" s="202"/>
      <c r="GH453" s="202"/>
    </row>
    <row r="454" spans="1:190" x14ac:dyDescent="0.25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  <c r="FE454" s="202"/>
      <c r="FF454" s="202"/>
      <c r="FG454" s="202"/>
      <c r="FH454" s="202"/>
      <c r="FI454" s="202"/>
      <c r="FJ454" s="202"/>
      <c r="FK454" s="202"/>
      <c r="FL454" s="202"/>
      <c r="FM454" s="202"/>
      <c r="FN454" s="202"/>
      <c r="FO454" s="202"/>
      <c r="FP454" s="202"/>
      <c r="FQ454" s="202"/>
      <c r="FR454" s="202"/>
      <c r="FS454" s="202"/>
      <c r="FT454" s="202"/>
      <c r="FU454" s="202"/>
      <c r="FV454" s="202"/>
      <c r="FW454" s="202"/>
      <c r="FX454" s="202"/>
      <c r="FY454" s="202"/>
      <c r="FZ454" s="202"/>
      <c r="GA454" s="202"/>
      <c r="GB454" s="202"/>
      <c r="GC454" s="202"/>
      <c r="GD454" s="202"/>
      <c r="GE454" s="202"/>
      <c r="GF454" s="202"/>
      <c r="GG454" s="202"/>
      <c r="GH454" s="202"/>
    </row>
    <row r="455" spans="1:190" x14ac:dyDescent="0.25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  <c r="FE455" s="202"/>
      <c r="FF455" s="202"/>
      <c r="FG455" s="202"/>
      <c r="FH455" s="202"/>
      <c r="FI455" s="202"/>
      <c r="FJ455" s="202"/>
      <c r="FK455" s="202"/>
      <c r="FL455" s="202"/>
      <c r="FM455" s="202"/>
      <c r="FN455" s="202"/>
      <c r="FO455" s="202"/>
      <c r="FP455" s="202"/>
      <c r="FQ455" s="202"/>
      <c r="FR455" s="202"/>
      <c r="FS455" s="202"/>
      <c r="FT455" s="202"/>
      <c r="FU455" s="202"/>
      <c r="FV455" s="202"/>
      <c r="FW455" s="202"/>
      <c r="FX455" s="202"/>
      <c r="FY455" s="202"/>
      <c r="FZ455" s="202"/>
      <c r="GA455" s="202"/>
      <c r="GB455" s="202"/>
      <c r="GC455" s="202"/>
      <c r="GD455" s="202"/>
      <c r="GE455" s="202"/>
      <c r="GF455" s="202"/>
      <c r="GG455" s="202"/>
      <c r="GH455" s="202"/>
    </row>
    <row r="456" spans="1:190" x14ac:dyDescent="0.25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  <c r="FE456" s="202"/>
      <c r="FF456" s="202"/>
      <c r="FG456" s="202"/>
      <c r="FH456" s="202"/>
      <c r="FI456" s="202"/>
      <c r="FJ456" s="202"/>
      <c r="FK456" s="202"/>
      <c r="FL456" s="202"/>
      <c r="FM456" s="202"/>
      <c r="FN456" s="202"/>
      <c r="FO456" s="202"/>
      <c r="FP456" s="202"/>
      <c r="FQ456" s="202"/>
      <c r="FR456" s="202"/>
      <c r="FS456" s="202"/>
      <c r="FT456" s="202"/>
      <c r="FU456" s="202"/>
      <c r="FV456" s="202"/>
      <c r="FW456" s="202"/>
      <c r="FX456" s="202"/>
      <c r="FY456" s="202"/>
      <c r="FZ456" s="202"/>
      <c r="GA456" s="202"/>
      <c r="GB456" s="202"/>
      <c r="GC456" s="202"/>
      <c r="GD456" s="202"/>
      <c r="GE456" s="202"/>
      <c r="GF456" s="202"/>
      <c r="GG456" s="202"/>
      <c r="GH456" s="202"/>
    </row>
    <row r="457" spans="1:190" x14ac:dyDescent="0.25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  <c r="FE457" s="202"/>
      <c r="FF457" s="202"/>
      <c r="FG457" s="202"/>
      <c r="FH457" s="202"/>
      <c r="FI457" s="202"/>
      <c r="FJ457" s="202"/>
      <c r="FK457" s="202"/>
      <c r="FL457" s="202"/>
      <c r="FM457" s="202"/>
      <c r="FN457" s="202"/>
      <c r="FO457" s="202"/>
      <c r="FP457" s="202"/>
      <c r="FQ457" s="202"/>
      <c r="FR457" s="202"/>
      <c r="FS457" s="202"/>
      <c r="FT457" s="202"/>
      <c r="FU457" s="202"/>
      <c r="FV457" s="202"/>
      <c r="FW457" s="202"/>
      <c r="FX457" s="202"/>
      <c r="FY457" s="202"/>
      <c r="FZ457" s="202"/>
      <c r="GA457" s="202"/>
      <c r="GB457" s="202"/>
      <c r="GC457" s="202"/>
      <c r="GD457" s="202"/>
      <c r="GE457" s="202"/>
      <c r="GF457" s="202"/>
      <c r="GG457" s="202"/>
      <c r="GH457" s="202"/>
    </row>
    <row r="458" spans="1:190" x14ac:dyDescent="0.25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  <c r="FE458" s="202"/>
      <c r="FF458" s="202"/>
      <c r="FG458" s="202"/>
      <c r="FH458" s="202"/>
      <c r="FI458" s="202"/>
      <c r="FJ458" s="202"/>
      <c r="FK458" s="202"/>
      <c r="FL458" s="202"/>
      <c r="FM458" s="202"/>
      <c r="FN458" s="202"/>
      <c r="FO458" s="202"/>
      <c r="FP458" s="202"/>
      <c r="FQ458" s="202"/>
      <c r="FR458" s="202"/>
      <c r="FS458" s="202"/>
      <c r="FT458" s="202"/>
      <c r="FU458" s="202"/>
      <c r="FV458" s="202"/>
      <c r="FW458" s="202"/>
      <c r="FX458" s="202"/>
      <c r="FY458" s="202"/>
      <c r="FZ458" s="202"/>
      <c r="GA458" s="202"/>
      <c r="GB458" s="202"/>
      <c r="GC458" s="202"/>
      <c r="GD458" s="202"/>
      <c r="GE458" s="202"/>
      <c r="GF458" s="202"/>
      <c r="GG458" s="202"/>
      <c r="GH458" s="202"/>
    </row>
    <row r="459" spans="1:190" x14ac:dyDescent="0.25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  <c r="FE459" s="202"/>
      <c r="FF459" s="202"/>
      <c r="FG459" s="202"/>
      <c r="FH459" s="202"/>
      <c r="FI459" s="202"/>
      <c r="FJ459" s="202"/>
      <c r="FK459" s="202"/>
      <c r="FL459" s="202"/>
      <c r="FM459" s="202"/>
      <c r="FN459" s="202"/>
      <c r="FO459" s="202"/>
      <c r="FP459" s="202"/>
      <c r="FQ459" s="202"/>
      <c r="FR459" s="202"/>
      <c r="FS459" s="202"/>
      <c r="FT459" s="202"/>
      <c r="FU459" s="202"/>
      <c r="FV459" s="202"/>
      <c r="FW459" s="202"/>
      <c r="FX459" s="202"/>
      <c r="FY459" s="202"/>
      <c r="FZ459" s="202"/>
      <c r="GA459" s="202"/>
      <c r="GB459" s="202"/>
      <c r="GC459" s="202"/>
      <c r="GD459" s="202"/>
      <c r="GE459" s="202"/>
      <c r="GF459" s="202"/>
      <c r="GG459" s="202"/>
      <c r="GH459" s="202"/>
    </row>
    <row r="460" spans="1:190" x14ac:dyDescent="0.25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  <c r="FE460" s="202"/>
      <c r="FF460" s="202"/>
      <c r="FG460" s="202"/>
      <c r="FH460" s="202"/>
      <c r="FI460" s="202"/>
      <c r="FJ460" s="202"/>
      <c r="FK460" s="202"/>
      <c r="FL460" s="202"/>
      <c r="FM460" s="202"/>
      <c r="FN460" s="202"/>
      <c r="FO460" s="202"/>
      <c r="FP460" s="202"/>
      <c r="FQ460" s="202"/>
      <c r="FR460" s="202"/>
      <c r="FS460" s="202"/>
      <c r="FT460" s="202"/>
      <c r="FU460" s="202"/>
      <c r="FV460" s="202"/>
      <c r="FW460" s="202"/>
      <c r="FX460" s="202"/>
      <c r="FY460" s="202"/>
      <c r="FZ460" s="202"/>
      <c r="GA460" s="202"/>
      <c r="GB460" s="202"/>
      <c r="GC460" s="202"/>
      <c r="GD460" s="202"/>
      <c r="GE460" s="202"/>
      <c r="GF460" s="202"/>
      <c r="GG460" s="202"/>
      <c r="GH460" s="202"/>
    </row>
    <row r="461" spans="1:190" x14ac:dyDescent="0.25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  <c r="FE461" s="202"/>
      <c r="FF461" s="202"/>
      <c r="FG461" s="202"/>
      <c r="FH461" s="202"/>
      <c r="FI461" s="202"/>
      <c r="FJ461" s="202"/>
      <c r="FK461" s="202"/>
      <c r="FL461" s="202"/>
      <c r="FM461" s="202"/>
      <c r="FN461" s="202"/>
      <c r="FO461" s="202"/>
      <c r="FP461" s="202"/>
      <c r="FQ461" s="202"/>
      <c r="FR461" s="202"/>
      <c r="FS461" s="202"/>
      <c r="FT461" s="202"/>
      <c r="FU461" s="202"/>
      <c r="FV461" s="202"/>
      <c r="FW461" s="202"/>
      <c r="FX461" s="202"/>
      <c r="FY461" s="202"/>
      <c r="FZ461" s="202"/>
      <c r="GA461" s="202"/>
      <c r="GB461" s="202"/>
      <c r="GC461" s="202"/>
      <c r="GD461" s="202"/>
      <c r="GE461" s="202"/>
      <c r="GF461" s="202"/>
      <c r="GG461" s="202"/>
      <c r="GH461" s="202"/>
    </row>
    <row r="462" spans="1:190" x14ac:dyDescent="0.25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  <c r="FE462" s="202"/>
      <c r="FF462" s="202"/>
      <c r="FG462" s="202"/>
      <c r="FH462" s="202"/>
      <c r="FI462" s="202"/>
      <c r="FJ462" s="202"/>
      <c r="FK462" s="202"/>
      <c r="FL462" s="202"/>
      <c r="FM462" s="202"/>
      <c r="FN462" s="202"/>
      <c r="FO462" s="202"/>
      <c r="FP462" s="202"/>
      <c r="FQ462" s="202"/>
      <c r="FR462" s="202"/>
      <c r="FS462" s="202"/>
      <c r="FT462" s="202"/>
      <c r="FU462" s="202"/>
      <c r="FV462" s="202"/>
      <c r="FW462" s="202"/>
      <c r="FX462" s="202"/>
      <c r="FY462" s="202"/>
      <c r="FZ462" s="202"/>
      <c r="GA462" s="202"/>
      <c r="GB462" s="202"/>
      <c r="GC462" s="202"/>
      <c r="GD462" s="202"/>
      <c r="GE462" s="202"/>
      <c r="GF462" s="202"/>
      <c r="GG462" s="202"/>
      <c r="GH462" s="202"/>
    </row>
    <row r="463" spans="1:190" x14ac:dyDescent="0.25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  <c r="FE463" s="202"/>
      <c r="FF463" s="202"/>
      <c r="FG463" s="202"/>
      <c r="FH463" s="202"/>
      <c r="FI463" s="202"/>
      <c r="FJ463" s="202"/>
      <c r="FK463" s="202"/>
      <c r="FL463" s="202"/>
      <c r="FM463" s="202"/>
      <c r="FN463" s="202"/>
      <c r="FO463" s="202"/>
      <c r="FP463" s="202"/>
      <c r="FQ463" s="202"/>
      <c r="FR463" s="202"/>
      <c r="FS463" s="202"/>
      <c r="FT463" s="202"/>
      <c r="FU463" s="202"/>
      <c r="FV463" s="202"/>
      <c r="FW463" s="202"/>
      <c r="FX463" s="202"/>
      <c r="FY463" s="202"/>
      <c r="FZ463" s="202"/>
      <c r="GA463" s="202"/>
      <c r="GB463" s="202"/>
      <c r="GC463" s="202"/>
      <c r="GD463" s="202"/>
      <c r="GE463" s="202"/>
      <c r="GF463" s="202"/>
      <c r="GG463" s="202"/>
      <c r="GH463" s="202"/>
    </row>
    <row r="464" spans="1:190" x14ac:dyDescent="0.25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  <c r="FE464" s="202"/>
      <c r="FF464" s="202"/>
      <c r="FG464" s="202"/>
      <c r="FH464" s="202"/>
      <c r="FI464" s="202"/>
      <c r="FJ464" s="202"/>
      <c r="FK464" s="202"/>
      <c r="FL464" s="202"/>
      <c r="FM464" s="202"/>
      <c r="FN464" s="202"/>
      <c r="FO464" s="202"/>
      <c r="FP464" s="202"/>
      <c r="FQ464" s="202"/>
      <c r="FR464" s="202"/>
      <c r="FS464" s="202"/>
      <c r="FT464" s="202"/>
      <c r="FU464" s="202"/>
      <c r="FV464" s="202"/>
      <c r="FW464" s="202"/>
      <c r="FX464" s="202"/>
      <c r="FY464" s="202"/>
      <c r="FZ464" s="202"/>
      <c r="GA464" s="202"/>
      <c r="GB464" s="202"/>
      <c r="GC464" s="202"/>
      <c r="GD464" s="202"/>
      <c r="GE464" s="202"/>
      <c r="GF464" s="202"/>
      <c r="GG464" s="202"/>
      <c r="GH464" s="202"/>
    </row>
    <row r="465" spans="1:190" x14ac:dyDescent="0.25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  <c r="FE465" s="202"/>
      <c r="FF465" s="202"/>
      <c r="FG465" s="202"/>
      <c r="FH465" s="202"/>
      <c r="FI465" s="202"/>
      <c r="FJ465" s="202"/>
      <c r="FK465" s="202"/>
      <c r="FL465" s="202"/>
      <c r="FM465" s="202"/>
      <c r="FN465" s="202"/>
      <c r="FO465" s="202"/>
      <c r="FP465" s="202"/>
      <c r="FQ465" s="202"/>
      <c r="FR465" s="202"/>
      <c r="FS465" s="202"/>
      <c r="FT465" s="202"/>
      <c r="FU465" s="202"/>
      <c r="FV465" s="202"/>
      <c r="FW465" s="202"/>
      <c r="FX465" s="202"/>
      <c r="FY465" s="202"/>
      <c r="FZ465" s="202"/>
      <c r="GA465" s="202"/>
      <c r="GB465" s="202"/>
      <c r="GC465" s="202"/>
      <c r="GD465" s="202"/>
      <c r="GE465" s="202"/>
      <c r="GF465" s="202"/>
      <c r="GG465" s="202"/>
      <c r="GH465" s="202"/>
    </row>
    <row r="466" spans="1:190" x14ac:dyDescent="0.25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  <c r="FE466" s="202"/>
      <c r="FF466" s="202"/>
      <c r="FG466" s="202"/>
      <c r="FH466" s="202"/>
      <c r="FI466" s="202"/>
      <c r="FJ466" s="202"/>
      <c r="FK466" s="202"/>
      <c r="FL466" s="202"/>
      <c r="FM466" s="202"/>
      <c r="FN466" s="202"/>
      <c r="FO466" s="202"/>
      <c r="FP466" s="202"/>
      <c r="FQ466" s="202"/>
      <c r="FR466" s="202"/>
      <c r="FS466" s="202"/>
      <c r="FT466" s="202"/>
      <c r="FU466" s="202"/>
      <c r="FV466" s="202"/>
      <c r="FW466" s="202"/>
      <c r="FX466" s="202"/>
      <c r="FY466" s="202"/>
      <c r="FZ466" s="202"/>
      <c r="GA466" s="202"/>
      <c r="GB466" s="202"/>
      <c r="GC466" s="202"/>
      <c r="GD466" s="202"/>
      <c r="GE466" s="202"/>
      <c r="GF466" s="202"/>
      <c r="GG466" s="202"/>
      <c r="GH466" s="202"/>
    </row>
    <row r="467" spans="1:190" x14ac:dyDescent="0.25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  <c r="FE467" s="202"/>
      <c r="FF467" s="202"/>
      <c r="FG467" s="202"/>
      <c r="FH467" s="202"/>
      <c r="FI467" s="202"/>
      <c r="FJ467" s="202"/>
      <c r="FK467" s="202"/>
      <c r="FL467" s="202"/>
      <c r="FM467" s="202"/>
      <c r="FN467" s="202"/>
      <c r="FO467" s="202"/>
      <c r="FP467" s="202"/>
      <c r="FQ467" s="202"/>
      <c r="FR467" s="202"/>
      <c r="FS467" s="202"/>
      <c r="FT467" s="202"/>
      <c r="FU467" s="202"/>
      <c r="FV467" s="202"/>
      <c r="FW467" s="202"/>
      <c r="FX467" s="202"/>
      <c r="FY467" s="202"/>
      <c r="FZ467" s="202"/>
      <c r="GA467" s="202"/>
      <c r="GB467" s="202"/>
      <c r="GC467" s="202"/>
      <c r="GD467" s="202"/>
      <c r="GE467" s="202"/>
      <c r="GF467" s="202"/>
      <c r="GG467" s="202"/>
      <c r="GH467" s="202"/>
    </row>
    <row r="468" spans="1:190" x14ac:dyDescent="0.25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  <c r="FE468" s="202"/>
      <c r="FF468" s="202"/>
      <c r="FG468" s="202"/>
      <c r="FH468" s="202"/>
      <c r="FI468" s="202"/>
      <c r="FJ468" s="202"/>
      <c r="FK468" s="202"/>
      <c r="FL468" s="202"/>
      <c r="FM468" s="202"/>
      <c r="FN468" s="202"/>
      <c r="FO468" s="202"/>
      <c r="FP468" s="202"/>
      <c r="FQ468" s="202"/>
      <c r="FR468" s="202"/>
      <c r="FS468" s="202"/>
      <c r="FT468" s="202"/>
      <c r="FU468" s="202"/>
      <c r="FV468" s="202"/>
      <c r="FW468" s="202"/>
      <c r="FX468" s="202"/>
      <c r="FY468" s="202"/>
      <c r="FZ468" s="202"/>
      <c r="GA468" s="202"/>
      <c r="GB468" s="202"/>
      <c r="GC468" s="202"/>
      <c r="GD468" s="202"/>
      <c r="GE468" s="202"/>
      <c r="GF468" s="202"/>
      <c r="GG468" s="202"/>
      <c r="GH468" s="202"/>
    </row>
    <row r="469" spans="1:190" x14ac:dyDescent="0.25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  <c r="FE469" s="202"/>
      <c r="FF469" s="202"/>
      <c r="FG469" s="202"/>
      <c r="FH469" s="202"/>
      <c r="FI469" s="202"/>
      <c r="FJ469" s="202"/>
      <c r="FK469" s="202"/>
      <c r="FL469" s="202"/>
      <c r="FM469" s="202"/>
      <c r="FN469" s="202"/>
      <c r="FO469" s="202"/>
      <c r="FP469" s="202"/>
      <c r="FQ469" s="202"/>
      <c r="FR469" s="202"/>
      <c r="FS469" s="202"/>
      <c r="FT469" s="202"/>
      <c r="FU469" s="202"/>
      <c r="FV469" s="202"/>
      <c r="FW469" s="202"/>
      <c r="FX469" s="202"/>
      <c r="FY469" s="202"/>
      <c r="FZ469" s="202"/>
      <c r="GA469" s="202"/>
      <c r="GB469" s="202"/>
      <c r="GC469" s="202"/>
      <c r="GD469" s="202"/>
      <c r="GE469" s="202"/>
      <c r="GF469" s="202"/>
      <c r="GG469" s="202"/>
      <c r="GH469" s="202"/>
    </row>
    <row r="470" spans="1:190" x14ac:dyDescent="0.25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  <c r="FE470" s="202"/>
      <c r="FF470" s="202"/>
      <c r="FG470" s="202"/>
      <c r="FH470" s="202"/>
      <c r="FI470" s="202"/>
      <c r="FJ470" s="202"/>
      <c r="FK470" s="202"/>
      <c r="FL470" s="202"/>
      <c r="FM470" s="202"/>
      <c r="FN470" s="202"/>
      <c r="FO470" s="202"/>
      <c r="FP470" s="202"/>
      <c r="FQ470" s="202"/>
      <c r="FR470" s="202"/>
      <c r="FS470" s="202"/>
      <c r="FT470" s="202"/>
      <c r="FU470" s="202"/>
      <c r="FV470" s="202"/>
      <c r="FW470" s="202"/>
      <c r="FX470" s="202"/>
      <c r="FY470" s="202"/>
      <c r="FZ470" s="202"/>
      <c r="GA470" s="202"/>
      <c r="GB470" s="202"/>
      <c r="GC470" s="202"/>
      <c r="GD470" s="202"/>
      <c r="GE470" s="202"/>
      <c r="GF470" s="202"/>
      <c r="GG470" s="202"/>
      <c r="GH470" s="202"/>
    </row>
    <row r="471" spans="1:190" x14ac:dyDescent="0.25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  <c r="FE471" s="202"/>
      <c r="FF471" s="202"/>
      <c r="FG471" s="202"/>
      <c r="FH471" s="202"/>
      <c r="FI471" s="202"/>
      <c r="FJ471" s="202"/>
      <c r="FK471" s="202"/>
      <c r="FL471" s="202"/>
      <c r="FM471" s="202"/>
      <c r="FN471" s="202"/>
      <c r="FO471" s="202"/>
      <c r="FP471" s="202"/>
      <c r="FQ471" s="202"/>
      <c r="FR471" s="202"/>
      <c r="FS471" s="202"/>
      <c r="FT471" s="202"/>
      <c r="FU471" s="202"/>
      <c r="FV471" s="202"/>
      <c r="FW471" s="202"/>
      <c r="FX471" s="202"/>
      <c r="FY471" s="202"/>
      <c r="FZ471" s="202"/>
      <c r="GA471" s="202"/>
      <c r="GB471" s="202"/>
      <c r="GC471" s="202"/>
      <c r="GD471" s="202"/>
      <c r="GE471" s="202"/>
      <c r="GF471" s="202"/>
      <c r="GG471" s="202"/>
      <c r="GH471" s="202"/>
    </row>
    <row r="472" spans="1:190" x14ac:dyDescent="0.25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  <c r="FE472" s="202"/>
      <c r="FF472" s="202"/>
      <c r="FG472" s="202"/>
      <c r="FH472" s="202"/>
      <c r="FI472" s="202"/>
      <c r="FJ472" s="202"/>
      <c r="FK472" s="202"/>
      <c r="FL472" s="202"/>
      <c r="FM472" s="202"/>
      <c r="FN472" s="202"/>
      <c r="FO472" s="202"/>
      <c r="FP472" s="202"/>
      <c r="FQ472" s="202"/>
      <c r="FR472" s="202"/>
      <c r="FS472" s="202"/>
      <c r="FT472" s="202"/>
      <c r="FU472" s="202"/>
      <c r="FV472" s="202"/>
      <c r="FW472" s="202"/>
      <c r="FX472" s="202"/>
      <c r="FY472" s="202"/>
      <c r="FZ472" s="202"/>
      <c r="GA472" s="202"/>
      <c r="GB472" s="202"/>
      <c r="GC472" s="202"/>
      <c r="GD472" s="202"/>
      <c r="GE472" s="202"/>
      <c r="GF472" s="202"/>
      <c r="GG472" s="202"/>
      <c r="GH472" s="202"/>
    </row>
    <row r="473" spans="1:190" x14ac:dyDescent="0.25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  <c r="FE473" s="202"/>
      <c r="FF473" s="202"/>
      <c r="FG473" s="202"/>
      <c r="FH473" s="202"/>
      <c r="FI473" s="202"/>
      <c r="FJ473" s="202"/>
      <c r="FK473" s="202"/>
      <c r="FL473" s="202"/>
      <c r="FM473" s="202"/>
      <c r="FN473" s="202"/>
      <c r="FO473" s="202"/>
      <c r="FP473" s="202"/>
      <c r="FQ473" s="202"/>
      <c r="FR473" s="202"/>
      <c r="FS473" s="202"/>
      <c r="FT473" s="202"/>
      <c r="FU473" s="202"/>
      <c r="FV473" s="202"/>
      <c r="FW473" s="202"/>
      <c r="FX473" s="202"/>
      <c r="FY473" s="202"/>
      <c r="FZ473" s="202"/>
      <c r="GA473" s="202"/>
      <c r="GB473" s="202"/>
      <c r="GC473" s="202"/>
      <c r="GD473" s="202"/>
      <c r="GE473" s="202"/>
      <c r="GF473" s="202"/>
      <c r="GG473" s="202"/>
      <c r="GH473" s="202"/>
    </row>
    <row r="474" spans="1:190" x14ac:dyDescent="0.25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  <c r="FE474" s="202"/>
      <c r="FF474" s="202"/>
      <c r="FG474" s="202"/>
      <c r="FH474" s="202"/>
      <c r="FI474" s="202"/>
      <c r="FJ474" s="202"/>
      <c r="FK474" s="202"/>
      <c r="FL474" s="202"/>
      <c r="FM474" s="202"/>
      <c r="FN474" s="202"/>
      <c r="FO474" s="202"/>
      <c r="FP474" s="202"/>
      <c r="FQ474" s="202"/>
      <c r="FR474" s="202"/>
      <c r="FS474" s="202"/>
      <c r="FT474" s="202"/>
      <c r="FU474" s="202"/>
      <c r="FV474" s="202"/>
      <c r="FW474" s="202"/>
      <c r="FX474" s="202"/>
      <c r="FY474" s="202"/>
      <c r="FZ474" s="202"/>
      <c r="GA474" s="202"/>
      <c r="GB474" s="202"/>
      <c r="GC474" s="202"/>
      <c r="GD474" s="202"/>
      <c r="GE474" s="202"/>
      <c r="GF474" s="202"/>
      <c r="GG474" s="202"/>
      <c r="GH474" s="202"/>
    </row>
    <row r="475" spans="1:190" x14ac:dyDescent="0.25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  <c r="FE475" s="202"/>
      <c r="FF475" s="202"/>
      <c r="FG475" s="202"/>
      <c r="FH475" s="202"/>
      <c r="FI475" s="202"/>
      <c r="FJ475" s="202"/>
      <c r="FK475" s="202"/>
      <c r="FL475" s="202"/>
      <c r="FM475" s="202"/>
      <c r="FN475" s="202"/>
      <c r="FO475" s="202"/>
      <c r="FP475" s="202"/>
      <c r="FQ475" s="202"/>
      <c r="FR475" s="202"/>
      <c r="FS475" s="202"/>
      <c r="FT475" s="202"/>
      <c r="FU475" s="202"/>
      <c r="FV475" s="202"/>
      <c r="FW475" s="202"/>
      <c r="FX475" s="202"/>
      <c r="FY475" s="202"/>
      <c r="FZ475" s="202"/>
      <c r="GA475" s="202"/>
      <c r="GB475" s="202"/>
      <c r="GC475" s="202"/>
      <c r="GD475" s="202"/>
      <c r="GE475" s="202"/>
      <c r="GF475" s="202"/>
      <c r="GG475" s="202"/>
      <c r="GH475" s="202"/>
    </row>
    <row r="476" spans="1:190" x14ac:dyDescent="0.25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  <c r="FE476" s="202"/>
      <c r="FF476" s="202"/>
      <c r="FG476" s="202"/>
      <c r="FH476" s="202"/>
      <c r="FI476" s="202"/>
      <c r="FJ476" s="202"/>
      <c r="FK476" s="202"/>
      <c r="FL476" s="202"/>
      <c r="FM476" s="202"/>
      <c r="FN476" s="202"/>
      <c r="FO476" s="202"/>
      <c r="FP476" s="202"/>
      <c r="FQ476" s="202"/>
      <c r="FR476" s="202"/>
      <c r="FS476" s="202"/>
      <c r="FT476" s="202"/>
      <c r="FU476" s="202"/>
      <c r="FV476" s="202"/>
      <c r="FW476" s="202"/>
      <c r="FX476" s="202"/>
      <c r="FY476" s="202"/>
      <c r="FZ476" s="202"/>
      <c r="GA476" s="202"/>
      <c r="GB476" s="202"/>
      <c r="GC476" s="202"/>
      <c r="GD476" s="202"/>
      <c r="GE476" s="202"/>
      <c r="GF476" s="202"/>
      <c r="GG476" s="202"/>
      <c r="GH476" s="202"/>
    </row>
    <row r="477" spans="1:190" x14ac:dyDescent="0.25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  <c r="FE477" s="202"/>
      <c r="FF477" s="202"/>
      <c r="FG477" s="202"/>
      <c r="FH477" s="202"/>
      <c r="FI477" s="202"/>
      <c r="FJ477" s="202"/>
      <c r="FK477" s="202"/>
      <c r="FL477" s="202"/>
      <c r="FM477" s="202"/>
      <c r="FN477" s="202"/>
      <c r="FO477" s="202"/>
      <c r="FP477" s="202"/>
      <c r="FQ477" s="202"/>
      <c r="FR477" s="202"/>
      <c r="FS477" s="202"/>
      <c r="FT477" s="202"/>
      <c r="FU477" s="202"/>
      <c r="FV477" s="202"/>
      <c r="FW477" s="202"/>
      <c r="FX477" s="202"/>
      <c r="FY477" s="202"/>
      <c r="FZ477" s="202"/>
      <c r="GA477" s="202"/>
      <c r="GB477" s="202"/>
      <c r="GC477" s="202"/>
      <c r="GD477" s="202"/>
      <c r="GE477" s="202"/>
      <c r="GF477" s="202"/>
      <c r="GG477" s="202"/>
      <c r="GH477" s="202"/>
    </row>
    <row r="478" spans="1:190" x14ac:dyDescent="0.25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  <c r="FE478" s="202"/>
      <c r="FF478" s="202"/>
      <c r="FG478" s="202"/>
      <c r="FH478" s="202"/>
      <c r="FI478" s="202"/>
      <c r="FJ478" s="202"/>
      <c r="FK478" s="202"/>
      <c r="FL478" s="202"/>
      <c r="FM478" s="202"/>
      <c r="FN478" s="202"/>
      <c r="FO478" s="202"/>
      <c r="FP478" s="202"/>
      <c r="FQ478" s="202"/>
      <c r="FR478" s="202"/>
      <c r="FS478" s="202"/>
      <c r="FT478" s="202"/>
      <c r="FU478" s="202"/>
      <c r="FV478" s="202"/>
      <c r="FW478" s="202"/>
      <c r="FX478" s="202"/>
      <c r="FY478" s="202"/>
      <c r="FZ478" s="202"/>
      <c r="GA478" s="202"/>
      <c r="GB478" s="202"/>
      <c r="GC478" s="202"/>
      <c r="GD478" s="202"/>
      <c r="GE478" s="202"/>
      <c r="GF478" s="202"/>
      <c r="GG478" s="202"/>
      <c r="GH478" s="202"/>
    </row>
    <row r="479" spans="1:190" x14ac:dyDescent="0.25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  <c r="FE479" s="202"/>
      <c r="FF479" s="202"/>
      <c r="FG479" s="202"/>
      <c r="FH479" s="202"/>
      <c r="FI479" s="202"/>
      <c r="FJ479" s="202"/>
      <c r="FK479" s="202"/>
      <c r="FL479" s="202"/>
      <c r="FM479" s="202"/>
      <c r="FN479" s="202"/>
      <c r="FO479" s="202"/>
      <c r="FP479" s="202"/>
      <c r="FQ479" s="202"/>
      <c r="FR479" s="202"/>
      <c r="FS479" s="202"/>
      <c r="FT479" s="202"/>
      <c r="FU479" s="202"/>
      <c r="FV479" s="202"/>
      <c r="FW479" s="202"/>
      <c r="FX479" s="202"/>
      <c r="FY479" s="202"/>
      <c r="FZ479" s="202"/>
      <c r="GA479" s="202"/>
      <c r="GB479" s="202"/>
      <c r="GC479" s="202"/>
      <c r="GD479" s="202"/>
      <c r="GE479" s="202"/>
      <c r="GF479" s="202"/>
      <c r="GG479" s="202"/>
      <c r="GH479" s="202"/>
    </row>
    <row r="480" spans="1:190" x14ac:dyDescent="0.25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  <c r="FE480" s="202"/>
      <c r="FF480" s="202"/>
      <c r="FG480" s="202"/>
      <c r="FH480" s="202"/>
      <c r="FI480" s="202"/>
      <c r="FJ480" s="202"/>
      <c r="FK480" s="202"/>
      <c r="FL480" s="202"/>
      <c r="FM480" s="202"/>
      <c r="FN480" s="202"/>
      <c r="FO480" s="202"/>
      <c r="FP480" s="202"/>
      <c r="FQ480" s="202"/>
      <c r="FR480" s="202"/>
      <c r="FS480" s="202"/>
      <c r="FT480" s="202"/>
      <c r="FU480" s="202"/>
      <c r="FV480" s="202"/>
      <c r="FW480" s="202"/>
      <c r="FX480" s="202"/>
      <c r="FY480" s="202"/>
      <c r="FZ480" s="202"/>
      <c r="GA480" s="202"/>
      <c r="GB480" s="202"/>
      <c r="GC480" s="202"/>
      <c r="GD480" s="202"/>
      <c r="GE480" s="202"/>
      <c r="GF480" s="202"/>
      <c r="GG480" s="202"/>
      <c r="GH480" s="202"/>
    </row>
    <row r="481" spans="1:190" x14ac:dyDescent="0.25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  <c r="FE481" s="202"/>
      <c r="FF481" s="202"/>
      <c r="FG481" s="202"/>
      <c r="FH481" s="202"/>
      <c r="FI481" s="202"/>
      <c r="FJ481" s="202"/>
      <c r="FK481" s="202"/>
      <c r="FL481" s="202"/>
      <c r="FM481" s="202"/>
      <c r="FN481" s="202"/>
      <c r="FO481" s="202"/>
      <c r="FP481" s="202"/>
      <c r="FQ481" s="202"/>
      <c r="FR481" s="202"/>
      <c r="FS481" s="202"/>
      <c r="FT481" s="202"/>
      <c r="FU481" s="202"/>
      <c r="FV481" s="202"/>
      <c r="FW481" s="202"/>
      <c r="FX481" s="202"/>
      <c r="FY481" s="202"/>
      <c r="FZ481" s="202"/>
      <c r="GA481" s="202"/>
      <c r="GB481" s="202"/>
      <c r="GC481" s="202"/>
      <c r="GD481" s="202"/>
      <c r="GE481" s="202"/>
      <c r="GF481" s="202"/>
      <c r="GG481" s="202"/>
      <c r="GH481" s="202"/>
    </row>
    <row r="482" spans="1:190" x14ac:dyDescent="0.25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  <c r="FE482" s="202"/>
      <c r="FF482" s="202"/>
      <c r="FG482" s="202"/>
      <c r="FH482" s="202"/>
      <c r="FI482" s="202"/>
      <c r="FJ482" s="202"/>
      <c r="FK482" s="202"/>
      <c r="FL482" s="202"/>
      <c r="FM482" s="202"/>
      <c r="FN482" s="202"/>
      <c r="FO482" s="202"/>
      <c r="FP482" s="202"/>
      <c r="FQ482" s="202"/>
      <c r="FR482" s="202"/>
      <c r="FS482" s="202"/>
      <c r="FT482" s="202"/>
      <c r="FU482" s="202"/>
      <c r="FV482" s="202"/>
      <c r="FW482" s="202"/>
      <c r="FX482" s="202"/>
      <c r="FY482" s="202"/>
      <c r="FZ482" s="202"/>
      <c r="GA482" s="202"/>
      <c r="GB482" s="202"/>
      <c r="GC482" s="202"/>
      <c r="GD482" s="202"/>
      <c r="GE482" s="202"/>
      <c r="GF482" s="202"/>
      <c r="GG482" s="202"/>
      <c r="GH482" s="202"/>
    </row>
    <row r="483" spans="1:190" x14ac:dyDescent="0.25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  <c r="FE483" s="202"/>
      <c r="FF483" s="202"/>
      <c r="FG483" s="202"/>
      <c r="FH483" s="202"/>
      <c r="FI483" s="202"/>
      <c r="FJ483" s="202"/>
      <c r="FK483" s="202"/>
      <c r="FL483" s="202"/>
      <c r="FM483" s="202"/>
      <c r="FN483" s="202"/>
      <c r="FO483" s="202"/>
      <c r="FP483" s="202"/>
      <c r="FQ483" s="202"/>
      <c r="FR483" s="202"/>
      <c r="FS483" s="202"/>
      <c r="FT483" s="202"/>
      <c r="FU483" s="202"/>
      <c r="FV483" s="202"/>
      <c r="FW483" s="202"/>
      <c r="FX483" s="202"/>
      <c r="FY483" s="202"/>
      <c r="FZ483" s="202"/>
      <c r="GA483" s="202"/>
      <c r="GB483" s="202"/>
      <c r="GC483" s="202"/>
      <c r="GD483" s="202"/>
      <c r="GE483" s="202"/>
      <c r="GF483" s="202"/>
      <c r="GG483" s="202"/>
      <c r="GH483" s="202"/>
    </row>
    <row r="484" spans="1:190" x14ac:dyDescent="0.25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  <c r="FE484" s="202"/>
      <c r="FF484" s="202"/>
      <c r="FG484" s="202"/>
      <c r="FH484" s="202"/>
      <c r="FI484" s="202"/>
      <c r="FJ484" s="202"/>
      <c r="FK484" s="202"/>
      <c r="FL484" s="202"/>
      <c r="FM484" s="202"/>
      <c r="FN484" s="202"/>
      <c r="FO484" s="202"/>
      <c r="FP484" s="202"/>
      <c r="FQ484" s="202"/>
      <c r="FR484" s="202"/>
      <c r="FS484" s="202"/>
      <c r="FT484" s="202"/>
      <c r="FU484" s="202"/>
      <c r="FV484" s="202"/>
      <c r="FW484" s="202"/>
      <c r="FX484" s="202"/>
      <c r="FY484" s="202"/>
      <c r="FZ484" s="202"/>
      <c r="GA484" s="202"/>
      <c r="GB484" s="202"/>
      <c r="GC484" s="202"/>
      <c r="GD484" s="202"/>
      <c r="GE484" s="202"/>
      <c r="GF484" s="202"/>
      <c r="GG484" s="202"/>
      <c r="GH484" s="202"/>
    </row>
    <row r="485" spans="1:190" x14ac:dyDescent="0.25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  <c r="FE485" s="202"/>
      <c r="FF485" s="202"/>
      <c r="FG485" s="202"/>
      <c r="FH485" s="202"/>
      <c r="FI485" s="202"/>
      <c r="FJ485" s="202"/>
      <c r="FK485" s="202"/>
      <c r="FL485" s="202"/>
      <c r="FM485" s="202"/>
      <c r="FN485" s="202"/>
      <c r="FO485" s="202"/>
      <c r="FP485" s="202"/>
      <c r="FQ485" s="202"/>
      <c r="FR485" s="202"/>
      <c r="FS485" s="202"/>
      <c r="FT485" s="202"/>
      <c r="FU485" s="202"/>
      <c r="FV485" s="202"/>
      <c r="FW485" s="202"/>
      <c r="FX485" s="202"/>
      <c r="FY485" s="202"/>
      <c r="FZ485" s="202"/>
      <c r="GA485" s="202"/>
      <c r="GB485" s="202"/>
      <c r="GC485" s="202"/>
      <c r="GD485" s="202"/>
      <c r="GE485" s="202"/>
      <c r="GF485" s="202"/>
      <c r="GG485" s="202"/>
      <c r="GH485" s="202"/>
    </row>
    <row r="486" spans="1:190" x14ac:dyDescent="0.25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  <c r="FE486" s="202"/>
      <c r="FF486" s="202"/>
      <c r="FG486" s="202"/>
      <c r="FH486" s="202"/>
      <c r="FI486" s="202"/>
      <c r="FJ486" s="202"/>
      <c r="FK486" s="202"/>
      <c r="FL486" s="202"/>
      <c r="FM486" s="202"/>
      <c r="FN486" s="202"/>
      <c r="FO486" s="202"/>
      <c r="FP486" s="202"/>
      <c r="FQ486" s="202"/>
      <c r="FR486" s="202"/>
      <c r="FS486" s="202"/>
      <c r="FT486" s="202"/>
      <c r="FU486" s="202"/>
      <c r="FV486" s="202"/>
      <c r="FW486" s="202"/>
      <c r="FX486" s="202"/>
      <c r="FY486" s="202"/>
      <c r="FZ486" s="202"/>
      <c r="GA486" s="202"/>
      <c r="GB486" s="202"/>
      <c r="GC486" s="202"/>
      <c r="GD486" s="202"/>
      <c r="GE486" s="202"/>
      <c r="GF486" s="202"/>
      <c r="GG486" s="202"/>
      <c r="GH486" s="202"/>
    </row>
    <row r="487" spans="1:190" x14ac:dyDescent="0.25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  <c r="FE487" s="202"/>
      <c r="FF487" s="202"/>
      <c r="FG487" s="202"/>
      <c r="FH487" s="202"/>
      <c r="FI487" s="202"/>
      <c r="FJ487" s="202"/>
      <c r="FK487" s="202"/>
      <c r="FL487" s="202"/>
      <c r="FM487" s="202"/>
      <c r="FN487" s="202"/>
      <c r="FO487" s="202"/>
      <c r="FP487" s="202"/>
      <c r="FQ487" s="202"/>
      <c r="FR487" s="202"/>
      <c r="FS487" s="202"/>
      <c r="FT487" s="202"/>
      <c r="FU487" s="202"/>
      <c r="FV487" s="202"/>
      <c r="FW487" s="202"/>
      <c r="FX487" s="202"/>
      <c r="FY487" s="202"/>
      <c r="FZ487" s="202"/>
      <c r="GA487" s="202"/>
      <c r="GB487" s="202"/>
      <c r="GC487" s="202"/>
      <c r="GD487" s="202"/>
      <c r="GE487" s="202"/>
      <c r="GF487" s="202"/>
      <c r="GG487" s="202"/>
      <c r="GH487" s="202"/>
    </row>
    <row r="488" spans="1:190" x14ac:dyDescent="0.25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  <c r="FE488" s="202"/>
      <c r="FF488" s="202"/>
      <c r="FG488" s="202"/>
      <c r="FH488" s="202"/>
      <c r="FI488" s="202"/>
      <c r="FJ488" s="202"/>
      <c r="FK488" s="202"/>
      <c r="FL488" s="202"/>
      <c r="FM488" s="202"/>
      <c r="FN488" s="202"/>
      <c r="FO488" s="202"/>
      <c r="FP488" s="202"/>
      <c r="FQ488" s="202"/>
      <c r="FR488" s="202"/>
      <c r="FS488" s="202"/>
      <c r="FT488" s="202"/>
      <c r="FU488" s="202"/>
      <c r="FV488" s="202"/>
      <c r="FW488" s="202"/>
      <c r="FX488" s="202"/>
      <c r="FY488" s="202"/>
      <c r="FZ488" s="202"/>
      <c r="GA488" s="202"/>
      <c r="GB488" s="202"/>
      <c r="GC488" s="202"/>
      <c r="GD488" s="202"/>
      <c r="GE488" s="202"/>
      <c r="GF488" s="202"/>
      <c r="GG488" s="202"/>
      <c r="GH488" s="202"/>
    </row>
    <row r="489" spans="1:190" x14ac:dyDescent="0.25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  <c r="FE489" s="202"/>
      <c r="FF489" s="202"/>
      <c r="FG489" s="202"/>
      <c r="FH489" s="202"/>
      <c r="FI489" s="202"/>
      <c r="FJ489" s="202"/>
      <c r="FK489" s="202"/>
      <c r="FL489" s="202"/>
      <c r="FM489" s="202"/>
      <c r="FN489" s="202"/>
      <c r="FO489" s="202"/>
      <c r="FP489" s="202"/>
      <c r="FQ489" s="202"/>
      <c r="FR489" s="202"/>
      <c r="FS489" s="202"/>
      <c r="FT489" s="202"/>
      <c r="FU489" s="202"/>
      <c r="FV489" s="202"/>
      <c r="FW489" s="202"/>
      <c r="FX489" s="202"/>
      <c r="FY489" s="202"/>
      <c r="FZ489" s="202"/>
      <c r="GA489" s="202"/>
      <c r="GB489" s="202"/>
      <c r="GC489" s="202"/>
      <c r="GD489" s="202"/>
      <c r="GE489" s="202"/>
      <c r="GF489" s="202"/>
      <c r="GG489" s="202"/>
      <c r="GH489" s="202"/>
    </row>
    <row r="490" spans="1:190" x14ac:dyDescent="0.25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  <c r="FE490" s="202"/>
      <c r="FF490" s="202"/>
      <c r="FG490" s="202"/>
      <c r="FH490" s="202"/>
      <c r="FI490" s="202"/>
      <c r="FJ490" s="202"/>
      <c r="FK490" s="202"/>
      <c r="FL490" s="202"/>
      <c r="FM490" s="202"/>
      <c r="FN490" s="202"/>
      <c r="FO490" s="202"/>
      <c r="FP490" s="202"/>
      <c r="FQ490" s="202"/>
      <c r="FR490" s="202"/>
      <c r="FS490" s="202"/>
      <c r="FT490" s="202"/>
      <c r="FU490" s="202"/>
      <c r="FV490" s="202"/>
      <c r="FW490" s="202"/>
      <c r="FX490" s="202"/>
      <c r="FY490" s="202"/>
      <c r="FZ490" s="202"/>
      <c r="GA490" s="202"/>
      <c r="GB490" s="202"/>
      <c r="GC490" s="202"/>
      <c r="GD490" s="202"/>
      <c r="GE490" s="202"/>
      <c r="GF490" s="202"/>
      <c r="GG490" s="202"/>
      <c r="GH490" s="202"/>
    </row>
    <row r="491" spans="1:190" x14ac:dyDescent="0.25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  <c r="FE491" s="202"/>
      <c r="FF491" s="202"/>
      <c r="FG491" s="202"/>
      <c r="FH491" s="202"/>
      <c r="FI491" s="202"/>
      <c r="FJ491" s="202"/>
      <c r="FK491" s="202"/>
      <c r="FL491" s="202"/>
      <c r="FM491" s="202"/>
      <c r="FN491" s="202"/>
      <c r="FO491" s="202"/>
      <c r="FP491" s="202"/>
      <c r="FQ491" s="202"/>
      <c r="FR491" s="202"/>
      <c r="FS491" s="202"/>
      <c r="FT491" s="202"/>
      <c r="FU491" s="202"/>
      <c r="FV491" s="202"/>
      <c r="FW491" s="202"/>
      <c r="FX491" s="202"/>
      <c r="FY491" s="202"/>
      <c r="FZ491" s="202"/>
      <c r="GA491" s="202"/>
      <c r="GB491" s="202"/>
      <c r="GC491" s="202"/>
      <c r="GD491" s="202"/>
      <c r="GE491" s="202"/>
      <c r="GF491" s="202"/>
      <c r="GG491" s="202"/>
      <c r="GH491" s="202"/>
    </row>
    <row r="492" spans="1:190" x14ac:dyDescent="0.25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  <c r="FE492" s="202"/>
      <c r="FF492" s="202"/>
      <c r="FG492" s="202"/>
      <c r="FH492" s="202"/>
      <c r="FI492" s="202"/>
      <c r="FJ492" s="202"/>
      <c r="FK492" s="202"/>
      <c r="FL492" s="202"/>
      <c r="FM492" s="202"/>
      <c r="FN492" s="202"/>
      <c r="FO492" s="202"/>
      <c r="FP492" s="202"/>
      <c r="FQ492" s="202"/>
      <c r="FR492" s="202"/>
      <c r="FS492" s="202"/>
      <c r="FT492" s="202"/>
      <c r="FU492" s="202"/>
      <c r="FV492" s="202"/>
      <c r="FW492" s="202"/>
      <c r="FX492" s="202"/>
      <c r="FY492" s="202"/>
      <c r="FZ492" s="202"/>
      <c r="GA492" s="202"/>
      <c r="GB492" s="202"/>
      <c r="GC492" s="202"/>
      <c r="GD492" s="202"/>
      <c r="GE492" s="202"/>
      <c r="GF492" s="202"/>
      <c r="GG492" s="202"/>
      <c r="GH492" s="202"/>
    </row>
    <row r="493" spans="1:190" x14ac:dyDescent="0.25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  <c r="FE493" s="202"/>
      <c r="FF493" s="202"/>
      <c r="FG493" s="202"/>
      <c r="FH493" s="202"/>
      <c r="FI493" s="202"/>
      <c r="FJ493" s="202"/>
      <c r="FK493" s="202"/>
      <c r="FL493" s="202"/>
      <c r="FM493" s="202"/>
      <c r="FN493" s="202"/>
      <c r="FO493" s="202"/>
      <c r="FP493" s="202"/>
      <c r="FQ493" s="202"/>
      <c r="FR493" s="202"/>
      <c r="FS493" s="202"/>
      <c r="FT493" s="202"/>
      <c r="FU493" s="202"/>
      <c r="FV493" s="202"/>
      <c r="FW493" s="202"/>
      <c r="FX493" s="202"/>
      <c r="FY493" s="202"/>
      <c r="FZ493" s="202"/>
      <c r="GA493" s="202"/>
      <c r="GB493" s="202"/>
      <c r="GC493" s="202"/>
      <c r="GD493" s="202"/>
      <c r="GE493" s="202"/>
      <c r="GF493" s="202"/>
      <c r="GG493" s="202"/>
      <c r="GH493" s="202"/>
    </row>
    <row r="494" spans="1:190" x14ac:dyDescent="0.25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  <c r="FE494" s="202"/>
      <c r="FF494" s="202"/>
      <c r="FG494" s="202"/>
      <c r="FH494" s="202"/>
      <c r="FI494" s="202"/>
      <c r="FJ494" s="202"/>
      <c r="FK494" s="202"/>
      <c r="FL494" s="202"/>
      <c r="FM494" s="202"/>
      <c r="FN494" s="202"/>
      <c r="FO494" s="202"/>
      <c r="FP494" s="202"/>
      <c r="FQ494" s="202"/>
      <c r="FR494" s="202"/>
      <c r="FS494" s="202"/>
      <c r="FT494" s="202"/>
      <c r="FU494" s="202"/>
      <c r="FV494" s="202"/>
      <c r="FW494" s="202"/>
      <c r="FX494" s="202"/>
      <c r="FY494" s="202"/>
      <c r="FZ494" s="202"/>
      <c r="GA494" s="202"/>
      <c r="GB494" s="202"/>
      <c r="GC494" s="202"/>
      <c r="GD494" s="202"/>
      <c r="GE494" s="202"/>
      <c r="GF494" s="202"/>
      <c r="GG494" s="202"/>
      <c r="GH494" s="202"/>
    </row>
    <row r="495" spans="1:190" x14ac:dyDescent="0.25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  <c r="FE495" s="202"/>
      <c r="FF495" s="202"/>
      <c r="FG495" s="202"/>
      <c r="FH495" s="202"/>
      <c r="FI495" s="202"/>
      <c r="FJ495" s="202"/>
      <c r="FK495" s="202"/>
      <c r="FL495" s="202"/>
      <c r="FM495" s="202"/>
      <c r="FN495" s="202"/>
      <c r="FO495" s="202"/>
      <c r="FP495" s="202"/>
      <c r="FQ495" s="202"/>
      <c r="FR495" s="202"/>
      <c r="FS495" s="202"/>
      <c r="FT495" s="202"/>
      <c r="FU495" s="202"/>
      <c r="FV495" s="202"/>
      <c r="FW495" s="202"/>
      <c r="FX495" s="202"/>
      <c r="FY495" s="202"/>
      <c r="FZ495" s="202"/>
      <c r="GA495" s="202"/>
      <c r="GB495" s="202"/>
      <c r="GC495" s="202"/>
      <c r="GD495" s="202"/>
      <c r="GE495" s="202"/>
      <c r="GF495" s="202"/>
      <c r="GG495" s="202"/>
      <c r="GH495" s="202"/>
    </row>
    <row r="496" spans="1:190" x14ac:dyDescent="0.25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  <c r="FE496" s="202"/>
      <c r="FF496" s="202"/>
      <c r="FG496" s="202"/>
      <c r="FH496" s="202"/>
      <c r="FI496" s="202"/>
      <c r="FJ496" s="202"/>
      <c r="FK496" s="202"/>
      <c r="FL496" s="202"/>
      <c r="FM496" s="202"/>
      <c r="FN496" s="202"/>
      <c r="FO496" s="202"/>
      <c r="FP496" s="202"/>
      <c r="FQ496" s="202"/>
      <c r="FR496" s="202"/>
      <c r="FS496" s="202"/>
      <c r="FT496" s="202"/>
      <c r="FU496" s="202"/>
      <c r="FV496" s="202"/>
      <c r="FW496" s="202"/>
      <c r="FX496" s="202"/>
      <c r="FY496" s="202"/>
      <c r="FZ496" s="202"/>
      <c r="GA496" s="202"/>
      <c r="GB496" s="202"/>
      <c r="GC496" s="202"/>
      <c r="GD496" s="202"/>
      <c r="GE496" s="202"/>
      <c r="GF496" s="202"/>
      <c r="GG496" s="202"/>
      <c r="GH496" s="202"/>
    </row>
    <row r="497" spans="1:190" x14ac:dyDescent="0.25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  <c r="FE497" s="202"/>
      <c r="FF497" s="202"/>
      <c r="FG497" s="202"/>
      <c r="FH497" s="202"/>
      <c r="FI497" s="202"/>
      <c r="FJ497" s="202"/>
      <c r="FK497" s="202"/>
      <c r="FL497" s="202"/>
      <c r="FM497" s="202"/>
      <c r="FN497" s="202"/>
      <c r="FO497" s="202"/>
      <c r="FP497" s="202"/>
      <c r="FQ497" s="202"/>
      <c r="FR497" s="202"/>
      <c r="FS497" s="202"/>
      <c r="FT497" s="202"/>
      <c r="FU497" s="202"/>
      <c r="FV497" s="202"/>
      <c r="FW497" s="202"/>
      <c r="FX497" s="202"/>
      <c r="FY497" s="202"/>
      <c r="FZ497" s="202"/>
      <c r="GA497" s="202"/>
      <c r="GB497" s="202"/>
      <c r="GC497" s="202"/>
      <c r="GD497" s="202"/>
      <c r="GE497" s="202"/>
      <c r="GF497" s="202"/>
      <c r="GG497" s="202"/>
      <c r="GH497" s="202"/>
    </row>
    <row r="498" spans="1:190" x14ac:dyDescent="0.25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  <c r="FE498" s="202"/>
      <c r="FF498" s="202"/>
      <c r="FG498" s="202"/>
      <c r="FH498" s="202"/>
      <c r="FI498" s="202"/>
      <c r="FJ498" s="202"/>
      <c r="FK498" s="202"/>
      <c r="FL498" s="202"/>
      <c r="FM498" s="202"/>
      <c r="FN498" s="202"/>
      <c r="FO498" s="202"/>
      <c r="FP498" s="202"/>
      <c r="FQ498" s="202"/>
      <c r="FR498" s="202"/>
      <c r="FS498" s="202"/>
      <c r="FT498" s="202"/>
      <c r="FU498" s="202"/>
      <c r="FV498" s="202"/>
      <c r="FW498" s="202"/>
      <c r="FX498" s="202"/>
      <c r="FY498" s="202"/>
      <c r="FZ498" s="202"/>
      <c r="GA498" s="202"/>
      <c r="GB498" s="202"/>
      <c r="GC498" s="202"/>
      <c r="GD498" s="202"/>
      <c r="GE498" s="202"/>
      <c r="GF498" s="202"/>
      <c r="GG498" s="202"/>
      <c r="GH498" s="202"/>
    </row>
    <row r="499" spans="1:190" x14ac:dyDescent="0.25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  <c r="FE499" s="202"/>
      <c r="FF499" s="202"/>
      <c r="FG499" s="202"/>
      <c r="FH499" s="202"/>
      <c r="FI499" s="202"/>
      <c r="FJ499" s="202"/>
      <c r="FK499" s="202"/>
      <c r="FL499" s="202"/>
      <c r="FM499" s="202"/>
      <c r="FN499" s="202"/>
      <c r="FO499" s="202"/>
      <c r="FP499" s="202"/>
      <c r="FQ499" s="202"/>
      <c r="FR499" s="202"/>
      <c r="FS499" s="202"/>
      <c r="FT499" s="202"/>
      <c r="FU499" s="202"/>
      <c r="FV499" s="202"/>
      <c r="FW499" s="202"/>
      <c r="FX499" s="202"/>
      <c r="FY499" s="202"/>
      <c r="FZ499" s="202"/>
      <c r="GA499" s="202"/>
      <c r="GB499" s="202"/>
      <c r="GC499" s="202"/>
      <c r="GD499" s="202"/>
      <c r="GE499" s="202"/>
      <c r="GF499" s="202"/>
      <c r="GG499" s="202"/>
      <c r="GH499" s="202"/>
    </row>
    <row r="500" spans="1:190" x14ac:dyDescent="0.25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  <c r="FE500" s="202"/>
      <c r="FF500" s="202"/>
      <c r="FG500" s="202"/>
      <c r="FH500" s="202"/>
      <c r="FI500" s="202"/>
      <c r="FJ500" s="202"/>
      <c r="FK500" s="202"/>
      <c r="FL500" s="202"/>
      <c r="FM500" s="202"/>
      <c r="FN500" s="202"/>
      <c r="FO500" s="202"/>
      <c r="FP500" s="202"/>
      <c r="FQ500" s="202"/>
      <c r="FR500" s="202"/>
      <c r="FS500" s="202"/>
      <c r="FT500" s="202"/>
      <c r="FU500" s="202"/>
      <c r="FV500" s="202"/>
      <c r="FW500" s="202"/>
      <c r="FX500" s="202"/>
      <c r="FY500" s="202"/>
      <c r="FZ500" s="202"/>
      <c r="GA500" s="202"/>
      <c r="GB500" s="202"/>
      <c r="GC500" s="202"/>
      <c r="GD500" s="202"/>
      <c r="GE500" s="202"/>
      <c r="GF500" s="202"/>
      <c r="GG500" s="202"/>
      <c r="GH500" s="202"/>
    </row>
    <row r="501" spans="1:190" x14ac:dyDescent="0.25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  <c r="FE501" s="202"/>
      <c r="FF501" s="202"/>
      <c r="FG501" s="202"/>
      <c r="FH501" s="202"/>
      <c r="FI501" s="202"/>
      <c r="FJ501" s="202"/>
      <c r="FK501" s="202"/>
      <c r="FL501" s="202"/>
      <c r="FM501" s="202"/>
      <c r="FN501" s="202"/>
      <c r="FO501" s="202"/>
      <c r="FP501" s="202"/>
      <c r="FQ501" s="202"/>
      <c r="FR501" s="202"/>
      <c r="FS501" s="202"/>
      <c r="FT501" s="202"/>
      <c r="FU501" s="202"/>
      <c r="FV501" s="202"/>
      <c r="FW501" s="202"/>
      <c r="FX501" s="202"/>
      <c r="FY501" s="202"/>
      <c r="FZ501" s="202"/>
      <c r="GA501" s="202"/>
      <c r="GB501" s="202"/>
      <c r="GC501" s="202"/>
      <c r="GD501" s="202"/>
      <c r="GE501" s="202"/>
      <c r="GF501" s="202"/>
      <c r="GG501" s="202"/>
      <c r="GH501" s="202"/>
    </row>
    <row r="502" spans="1:190" x14ac:dyDescent="0.25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  <c r="FE502" s="202"/>
      <c r="FF502" s="202"/>
      <c r="FG502" s="202"/>
      <c r="FH502" s="202"/>
      <c r="FI502" s="202"/>
      <c r="FJ502" s="202"/>
      <c r="FK502" s="202"/>
      <c r="FL502" s="202"/>
      <c r="FM502" s="202"/>
      <c r="FN502" s="202"/>
      <c r="FO502" s="202"/>
      <c r="FP502" s="202"/>
      <c r="FQ502" s="202"/>
      <c r="FR502" s="202"/>
      <c r="FS502" s="202"/>
      <c r="FT502" s="202"/>
      <c r="FU502" s="202"/>
      <c r="FV502" s="202"/>
      <c r="FW502" s="202"/>
      <c r="FX502" s="202"/>
      <c r="FY502" s="202"/>
      <c r="FZ502" s="202"/>
      <c r="GA502" s="202"/>
      <c r="GB502" s="202"/>
      <c r="GC502" s="202"/>
      <c r="GD502" s="202"/>
      <c r="GE502" s="202"/>
      <c r="GF502" s="202"/>
      <c r="GG502" s="202"/>
      <c r="GH502" s="202"/>
    </row>
    <row r="503" spans="1:190" x14ac:dyDescent="0.25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  <c r="FE503" s="202"/>
      <c r="FF503" s="202"/>
      <c r="FG503" s="202"/>
      <c r="FH503" s="202"/>
      <c r="FI503" s="202"/>
      <c r="FJ503" s="202"/>
      <c r="FK503" s="202"/>
      <c r="FL503" s="202"/>
      <c r="FM503" s="202"/>
      <c r="FN503" s="202"/>
      <c r="FO503" s="202"/>
      <c r="FP503" s="202"/>
      <c r="FQ503" s="202"/>
      <c r="FR503" s="202"/>
      <c r="FS503" s="202"/>
      <c r="FT503" s="202"/>
      <c r="FU503" s="202"/>
      <c r="FV503" s="202"/>
      <c r="FW503" s="202"/>
      <c r="FX503" s="202"/>
      <c r="FY503" s="202"/>
      <c r="FZ503" s="202"/>
      <c r="GA503" s="202"/>
      <c r="GB503" s="202"/>
      <c r="GC503" s="202"/>
      <c r="GD503" s="202"/>
      <c r="GE503" s="202"/>
      <c r="GF503" s="202"/>
      <c r="GG503" s="202"/>
      <c r="GH503" s="202"/>
    </row>
    <row r="504" spans="1:190" x14ac:dyDescent="0.25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  <c r="FE504" s="202"/>
      <c r="FF504" s="202"/>
      <c r="FG504" s="202"/>
      <c r="FH504" s="202"/>
      <c r="FI504" s="202"/>
      <c r="FJ504" s="202"/>
      <c r="FK504" s="202"/>
      <c r="FL504" s="202"/>
      <c r="FM504" s="202"/>
      <c r="FN504" s="202"/>
      <c r="FO504" s="202"/>
      <c r="FP504" s="202"/>
      <c r="FQ504" s="202"/>
      <c r="FR504" s="202"/>
      <c r="FS504" s="202"/>
      <c r="FT504" s="202"/>
      <c r="FU504" s="202"/>
      <c r="FV504" s="202"/>
      <c r="FW504" s="202"/>
      <c r="FX504" s="202"/>
      <c r="FY504" s="202"/>
      <c r="FZ504" s="202"/>
      <c r="GA504" s="202"/>
      <c r="GB504" s="202"/>
      <c r="GC504" s="202"/>
      <c r="GD504" s="202"/>
      <c r="GE504" s="202"/>
      <c r="GF504" s="202"/>
      <c r="GG504" s="202"/>
      <c r="GH504" s="202"/>
    </row>
    <row r="505" spans="1:190" x14ac:dyDescent="0.25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  <c r="FE505" s="202"/>
      <c r="FF505" s="202"/>
      <c r="FG505" s="202"/>
      <c r="FH505" s="202"/>
      <c r="FI505" s="202"/>
      <c r="FJ505" s="202"/>
      <c r="FK505" s="202"/>
      <c r="FL505" s="202"/>
      <c r="FM505" s="202"/>
      <c r="FN505" s="202"/>
      <c r="FO505" s="202"/>
      <c r="FP505" s="202"/>
      <c r="FQ505" s="202"/>
      <c r="FR505" s="202"/>
      <c r="FS505" s="202"/>
      <c r="FT505" s="202"/>
      <c r="FU505" s="202"/>
      <c r="FV505" s="202"/>
      <c r="FW505" s="202"/>
      <c r="FX505" s="202"/>
      <c r="FY505" s="202"/>
      <c r="FZ505" s="202"/>
      <c r="GA505" s="202"/>
      <c r="GB505" s="202"/>
      <c r="GC505" s="202"/>
      <c r="GD505" s="202"/>
      <c r="GE505" s="202"/>
      <c r="GF505" s="202"/>
      <c r="GG505" s="202"/>
      <c r="GH505" s="202"/>
    </row>
    <row r="506" spans="1:190" x14ac:dyDescent="0.25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  <c r="FE506" s="202"/>
      <c r="FF506" s="202"/>
      <c r="FG506" s="202"/>
      <c r="FH506" s="202"/>
      <c r="FI506" s="202"/>
      <c r="FJ506" s="202"/>
      <c r="FK506" s="202"/>
      <c r="FL506" s="202"/>
      <c r="FM506" s="202"/>
      <c r="FN506" s="202"/>
      <c r="FO506" s="202"/>
      <c r="FP506" s="202"/>
      <c r="FQ506" s="202"/>
      <c r="FR506" s="202"/>
      <c r="FS506" s="202"/>
      <c r="FT506" s="202"/>
      <c r="FU506" s="202"/>
      <c r="FV506" s="202"/>
      <c r="FW506" s="202"/>
      <c r="FX506" s="202"/>
      <c r="FY506" s="202"/>
      <c r="FZ506" s="202"/>
      <c r="GA506" s="202"/>
      <c r="GB506" s="202"/>
      <c r="GC506" s="202"/>
      <c r="GD506" s="202"/>
      <c r="GE506" s="202"/>
      <c r="GF506" s="202"/>
      <c r="GG506" s="202"/>
      <c r="GH506" s="202"/>
    </row>
    <row r="507" spans="1:190" x14ac:dyDescent="0.25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  <c r="FE507" s="202"/>
      <c r="FF507" s="202"/>
      <c r="FG507" s="202"/>
      <c r="FH507" s="202"/>
      <c r="FI507" s="202"/>
      <c r="FJ507" s="202"/>
      <c r="FK507" s="202"/>
      <c r="FL507" s="202"/>
      <c r="FM507" s="202"/>
      <c r="FN507" s="202"/>
      <c r="FO507" s="202"/>
      <c r="FP507" s="202"/>
      <c r="FQ507" s="202"/>
      <c r="FR507" s="202"/>
      <c r="FS507" s="202"/>
      <c r="FT507" s="202"/>
      <c r="FU507" s="202"/>
      <c r="FV507" s="202"/>
      <c r="FW507" s="202"/>
      <c r="FX507" s="202"/>
      <c r="FY507" s="202"/>
      <c r="FZ507" s="202"/>
      <c r="GA507" s="202"/>
      <c r="GB507" s="202"/>
      <c r="GC507" s="202"/>
      <c r="GD507" s="202"/>
      <c r="GE507" s="202"/>
      <c r="GF507" s="202"/>
      <c r="GG507" s="202"/>
      <c r="GH507" s="202"/>
    </row>
    <row r="508" spans="1:190" x14ac:dyDescent="0.25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  <c r="FE508" s="202"/>
      <c r="FF508" s="202"/>
      <c r="FG508" s="202"/>
      <c r="FH508" s="202"/>
      <c r="FI508" s="202"/>
      <c r="FJ508" s="202"/>
      <c r="FK508" s="202"/>
      <c r="FL508" s="202"/>
      <c r="FM508" s="202"/>
      <c r="FN508" s="202"/>
      <c r="FO508" s="202"/>
      <c r="FP508" s="202"/>
      <c r="FQ508" s="202"/>
      <c r="FR508" s="202"/>
      <c r="FS508" s="202"/>
      <c r="FT508" s="202"/>
      <c r="FU508" s="202"/>
      <c r="FV508" s="202"/>
      <c r="FW508" s="202"/>
      <c r="FX508" s="202"/>
      <c r="FY508" s="202"/>
      <c r="FZ508" s="202"/>
      <c r="GA508" s="202"/>
      <c r="GB508" s="202"/>
      <c r="GC508" s="202"/>
      <c r="GD508" s="202"/>
      <c r="GE508" s="202"/>
      <c r="GF508" s="202"/>
      <c r="GG508" s="202"/>
      <c r="GH508" s="202"/>
    </row>
    <row r="509" spans="1:190" x14ac:dyDescent="0.25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  <c r="FE509" s="202"/>
      <c r="FF509" s="202"/>
      <c r="FG509" s="202"/>
      <c r="FH509" s="202"/>
      <c r="FI509" s="202"/>
      <c r="FJ509" s="202"/>
      <c r="FK509" s="202"/>
      <c r="FL509" s="202"/>
      <c r="FM509" s="202"/>
      <c r="FN509" s="202"/>
      <c r="FO509" s="202"/>
      <c r="FP509" s="202"/>
      <c r="FQ509" s="202"/>
      <c r="FR509" s="202"/>
      <c r="FS509" s="202"/>
      <c r="FT509" s="202"/>
      <c r="FU509" s="202"/>
      <c r="FV509" s="202"/>
      <c r="FW509" s="202"/>
      <c r="FX509" s="202"/>
      <c r="FY509" s="202"/>
      <c r="FZ509" s="202"/>
      <c r="GA509" s="202"/>
      <c r="GB509" s="202"/>
      <c r="GC509" s="202"/>
      <c r="GD509" s="202"/>
      <c r="GE509" s="202"/>
      <c r="GF509" s="202"/>
      <c r="GG509" s="202"/>
      <c r="GH509" s="202"/>
    </row>
    <row r="510" spans="1:190" x14ac:dyDescent="0.25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  <c r="FE510" s="202"/>
      <c r="FF510" s="202"/>
      <c r="FG510" s="202"/>
      <c r="FH510" s="202"/>
      <c r="FI510" s="202"/>
      <c r="FJ510" s="202"/>
      <c r="FK510" s="202"/>
      <c r="FL510" s="202"/>
      <c r="FM510" s="202"/>
      <c r="FN510" s="202"/>
      <c r="FO510" s="202"/>
      <c r="FP510" s="202"/>
      <c r="FQ510" s="202"/>
      <c r="FR510" s="202"/>
      <c r="FS510" s="202"/>
      <c r="FT510" s="202"/>
      <c r="FU510" s="202"/>
      <c r="FV510" s="202"/>
      <c r="FW510" s="202"/>
      <c r="FX510" s="202"/>
      <c r="FY510" s="202"/>
      <c r="FZ510" s="202"/>
      <c r="GA510" s="202"/>
      <c r="GB510" s="202"/>
      <c r="GC510" s="202"/>
      <c r="GD510" s="202"/>
      <c r="GE510" s="202"/>
      <c r="GF510" s="202"/>
      <c r="GG510" s="202"/>
      <c r="GH510" s="202"/>
    </row>
    <row r="511" spans="1:190" x14ac:dyDescent="0.25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  <c r="FE511" s="202"/>
      <c r="FF511" s="202"/>
      <c r="FG511" s="202"/>
      <c r="FH511" s="202"/>
      <c r="FI511" s="202"/>
      <c r="FJ511" s="202"/>
      <c r="FK511" s="202"/>
      <c r="FL511" s="202"/>
      <c r="FM511" s="202"/>
      <c r="FN511" s="202"/>
      <c r="FO511" s="202"/>
      <c r="FP511" s="202"/>
      <c r="FQ511" s="202"/>
      <c r="FR511" s="202"/>
      <c r="FS511" s="202"/>
      <c r="FT511" s="202"/>
      <c r="FU511" s="202"/>
      <c r="FV511" s="202"/>
      <c r="FW511" s="202"/>
      <c r="FX511" s="202"/>
      <c r="FY511" s="202"/>
      <c r="FZ511" s="202"/>
      <c r="GA511" s="202"/>
      <c r="GB511" s="202"/>
      <c r="GC511" s="202"/>
      <c r="GD511" s="202"/>
      <c r="GE511" s="202"/>
      <c r="GF511" s="202"/>
      <c r="GG511" s="202"/>
      <c r="GH511" s="202"/>
    </row>
    <row r="512" spans="1:190" x14ac:dyDescent="0.25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  <c r="FE512" s="202"/>
      <c r="FF512" s="202"/>
      <c r="FG512" s="202"/>
      <c r="FH512" s="202"/>
      <c r="FI512" s="202"/>
      <c r="FJ512" s="202"/>
      <c r="FK512" s="202"/>
      <c r="FL512" s="202"/>
      <c r="FM512" s="202"/>
      <c r="FN512" s="202"/>
      <c r="FO512" s="202"/>
      <c r="FP512" s="202"/>
      <c r="FQ512" s="202"/>
      <c r="FR512" s="202"/>
      <c r="FS512" s="202"/>
      <c r="FT512" s="202"/>
      <c r="FU512" s="202"/>
      <c r="FV512" s="202"/>
      <c r="FW512" s="202"/>
      <c r="FX512" s="202"/>
      <c r="FY512" s="202"/>
      <c r="FZ512" s="202"/>
      <c r="GA512" s="202"/>
      <c r="GB512" s="202"/>
      <c r="GC512" s="202"/>
      <c r="GD512" s="202"/>
      <c r="GE512" s="202"/>
      <c r="GF512" s="202"/>
      <c r="GG512" s="202"/>
      <c r="GH512" s="202"/>
    </row>
    <row r="513" spans="1:190" x14ac:dyDescent="0.25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  <c r="FE513" s="202"/>
      <c r="FF513" s="202"/>
      <c r="FG513" s="202"/>
      <c r="FH513" s="202"/>
      <c r="FI513" s="202"/>
      <c r="FJ513" s="202"/>
      <c r="FK513" s="202"/>
      <c r="FL513" s="202"/>
      <c r="FM513" s="202"/>
      <c r="FN513" s="202"/>
      <c r="FO513" s="202"/>
      <c r="FP513" s="202"/>
      <c r="FQ513" s="202"/>
      <c r="FR513" s="202"/>
      <c r="FS513" s="202"/>
      <c r="FT513" s="202"/>
      <c r="FU513" s="202"/>
      <c r="FV513" s="202"/>
      <c r="FW513" s="202"/>
      <c r="FX513" s="202"/>
      <c r="FY513" s="202"/>
      <c r="FZ513" s="202"/>
      <c r="GA513" s="202"/>
      <c r="GB513" s="202"/>
      <c r="GC513" s="202"/>
      <c r="GD513" s="202"/>
      <c r="GE513" s="202"/>
      <c r="GF513" s="202"/>
      <c r="GG513" s="202"/>
      <c r="GH513" s="202"/>
    </row>
    <row r="514" spans="1:190" x14ac:dyDescent="0.25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  <c r="FE514" s="202"/>
      <c r="FF514" s="202"/>
      <c r="FG514" s="202"/>
      <c r="FH514" s="202"/>
      <c r="FI514" s="202"/>
      <c r="FJ514" s="202"/>
      <c r="FK514" s="202"/>
      <c r="FL514" s="202"/>
      <c r="FM514" s="202"/>
      <c r="FN514" s="202"/>
      <c r="FO514" s="202"/>
      <c r="FP514" s="202"/>
      <c r="FQ514" s="202"/>
      <c r="FR514" s="202"/>
      <c r="FS514" s="202"/>
      <c r="FT514" s="202"/>
      <c r="FU514" s="202"/>
      <c r="FV514" s="202"/>
      <c r="FW514" s="202"/>
      <c r="FX514" s="202"/>
      <c r="FY514" s="202"/>
      <c r="FZ514" s="202"/>
      <c r="GA514" s="202"/>
      <c r="GB514" s="202"/>
      <c r="GC514" s="202"/>
      <c r="GD514" s="202"/>
      <c r="GE514" s="202"/>
      <c r="GF514" s="202"/>
      <c r="GG514" s="202"/>
      <c r="GH514" s="202"/>
    </row>
    <row r="515" spans="1:190" x14ac:dyDescent="0.25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  <c r="FE515" s="202"/>
      <c r="FF515" s="202"/>
      <c r="FG515" s="202"/>
      <c r="FH515" s="202"/>
      <c r="FI515" s="202"/>
      <c r="FJ515" s="202"/>
      <c r="FK515" s="202"/>
      <c r="FL515" s="202"/>
      <c r="FM515" s="202"/>
      <c r="FN515" s="202"/>
      <c r="FO515" s="202"/>
      <c r="FP515" s="202"/>
      <c r="FQ515" s="202"/>
      <c r="FR515" s="202"/>
      <c r="FS515" s="202"/>
      <c r="FT515" s="202"/>
      <c r="FU515" s="202"/>
      <c r="FV515" s="202"/>
      <c r="FW515" s="202"/>
      <c r="FX515" s="202"/>
      <c r="FY515" s="202"/>
      <c r="FZ515" s="202"/>
      <c r="GA515" s="202"/>
      <c r="GB515" s="202"/>
      <c r="GC515" s="202"/>
      <c r="GD515" s="202"/>
      <c r="GE515" s="202"/>
      <c r="GF515" s="202"/>
      <c r="GG515" s="202"/>
      <c r="GH515" s="202"/>
    </row>
    <row r="516" spans="1:190" x14ac:dyDescent="0.25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  <c r="FE516" s="202"/>
      <c r="FF516" s="202"/>
      <c r="FG516" s="202"/>
      <c r="FH516" s="202"/>
      <c r="FI516" s="202"/>
      <c r="FJ516" s="202"/>
      <c r="FK516" s="202"/>
      <c r="FL516" s="202"/>
      <c r="FM516" s="202"/>
      <c r="FN516" s="202"/>
      <c r="FO516" s="202"/>
      <c r="FP516" s="202"/>
      <c r="FQ516" s="202"/>
      <c r="FR516" s="202"/>
      <c r="FS516" s="202"/>
      <c r="FT516" s="202"/>
      <c r="FU516" s="202"/>
      <c r="FV516" s="202"/>
      <c r="FW516" s="202"/>
      <c r="FX516" s="202"/>
      <c r="FY516" s="202"/>
      <c r="FZ516" s="202"/>
      <c r="GA516" s="202"/>
      <c r="GB516" s="202"/>
      <c r="GC516" s="202"/>
      <c r="GD516" s="202"/>
      <c r="GE516" s="202"/>
      <c r="GF516" s="202"/>
      <c r="GG516" s="202"/>
      <c r="GH516" s="202"/>
    </row>
    <row r="517" spans="1:190" x14ac:dyDescent="0.25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  <c r="FE517" s="202"/>
      <c r="FF517" s="202"/>
      <c r="FG517" s="202"/>
      <c r="FH517" s="202"/>
      <c r="FI517" s="202"/>
      <c r="FJ517" s="202"/>
      <c r="FK517" s="202"/>
      <c r="FL517" s="202"/>
      <c r="FM517" s="202"/>
      <c r="FN517" s="202"/>
      <c r="FO517" s="202"/>
      <c r="FP517" s="202"/>
      <c r="FQ517" s="202"/>
      <c r="FR517" s="202"/>
      <c r="FS517" s="202"/>
      <c r="FT517" s="202"/>
      <c r="FU517" s="202"/>
      <c r="FV517" s="202"/>
      <c r="FW517" s="202"/>
      <c r="FX517" s="202"/>
      <c r="FY517" s="202"/>
      <c r="FZ517" s="202"/>
      <c r="GA517" s="202"/>
      <c r="GB517" s="202"/>
      <c r="GC517" s="202"/>
      <c r="GD517" s="202"/>
      <c r="GE517" s="202"/>
      <c r="GF517" s="202"/>
      <c r="GG517" s="202"/>
      <c r="GH517" s="202"/>
    </row>
    <row r="518" spans="1:190" x14ac:dyDescent="0.25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  <c r="FE518" s="202"/>
      <c r="FF518" s="202"/>
      <c r="FG518" s="202"/>
      <c r="FH518" s="202"/>
      <c r="FI518" s="202"/>
      <c r="FJ518" s="202"/>
      <c r="FK518" s="202"/>
      <c r="FL518" s="202"/>
      <c r="FM518" s="202"/>
      <c r="FN518" s="202"/>
      <c r="FO518" s="202"/>
      <c r="FP518" s="202"/>
      <c r="FQ518" s="202"/>
      <c r="FR518" s="202"/>
      <c r="FS518" s="202"/>
      <c r="FT518" s="202"/>
      <c r="FU518" s="202"/>
      <c r="FV518" s="202"/>
      <c r="FW518" s="202"/>
      <c r="FX518" s="202"/>
      <c r="FY518" s="202"/>
      <c r="FZ518" s="202"/>
      <c r="GA518" s="202"/>
      <c r="GB518" s="202"/>
      <c r="GC518" s="202"/>
      <c r="GD518" s="202"/>
      <c r="GE518" s="202"/>
      <c r="GF518" s="202"/>
      <c r="GG518" s="202"/>
      <c r="GH518" s="202"/>
    </row>
    <row r="519" spans="1:190" x14ac:dyDescent="0.25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  <c r="FE519" s="202"/>
      <c r="FF519" s="202"/>
      <c r="FG519" s="202"/>
      <c r="FH519" s="202"/>
      <c r="FI519" s="202"/>
      <c r="FJ519" s="202"/>
      <c r="FK519" s="202"/>
      <c r="FL519" s="202"/>
      <c r="FM519" s="202"/>
      <c r="FN519" s="202"/>
      <c r="FO519" s="202"/>
      <c r="FP519" s="202"/>
      <c r="FQ519" s="202"/>
      <c r="FR519" s="202"/>
      <c r="FS519" s="202"/>
      <c r="FT519" s="202"/>
      <c r="FU519" s="202"/>
      <c r="FV519" s="202"/>
      <c r="FW519" s="202"/>
      <c r="FX519" s="202"/>
      <c r="FY519" s="202"/>
      <c r="FZ519" s="202"/>
      <c r="GA519" s="202"/>
      <c r="GB519" s="202"/>
      <c r="GC519" s="202"/>
      <c r="GD519" s="202"/>
      <c r="GE519" s="202"/>
      <c r="GF519" s="202"/>
      <c r="GG519" s="202"/>
      <c r="GH519" s="202"/>
    </row>
    <row r="520" spans="1:190" x14ac:dyDescent="0.25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  <c r="FE520" s="202"/>
      <c r="FF520" s="202"/>
      <c r="FG520" s="202"/>
      <c r="FH520" s="202"/>
      <c r="FI520" s="202"/>
      <c r="FJ520" s="202"/>
      <c r="FK520" s="202"/>
      <c r="FL520" s="202"/>
      <c r="FM520" s="202"/>
      <c r="FN520" s="202"/>
      <c r="FO520" s="202"/>
      <c r="FP520" s="202"/>
      <c r="FQ520" s="202"/>
      <c r="FR520" s="202"/>
      <c r="FS520" s="202"/>
      <c r="FT520" s="202"/>
      <c r="FU520" s="202"/>
      <c r="FV520" s="202"/>
      <c r="FW520" s="202"/>
      <c r="FX520" s="202"/>
      <c r="FY520" s="202"/>
      <c r="FZ520" s="202"/>
      <c r="GA520" s="202"/>
      <c r="GB520" s="202"/>
      <c r="GC520" s="202"/>
      <c r="GD520" s="202"/>
      <c r="GE520" s="202"/>
      <c r="GF520" s="202"/>
      <c r="GG520" s="202"/>
      <c r="GH520" s="202"/>
    </row>
    <row r="521" spans="1:190" x14ac:dyDescent="0.25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  <c r="FE521" s="202"/>
      <c r="FF521" s="202"/>
      <c r="FG521" s="202"/>
      <c r="FH521" s="202"/>
      <c r="FI521" s="202"/>
      <c r="FJ521" s="202"/>
      <c r="FK521" s="202"/>
      <c r="FL521" s="202"/>
      <c r="FM521" s="202"/>
      <c r="FN521" s="202"/>
      <c r="FO521" s="202"/>
      <c r="FP521" s="202"/>
      <c r="FQ521" s="202"/>
      <c r="FR521" s="202"/>
      <c r="FS521" s="202"/>
      <c r="FT521" s="202"/>
      <c r="FU521" s="202"/>
      <c r="FV521" s="202"/>
      <c r="FW521" s="202"/>
      <c r="FX521" s="202"/>
      <c r="FY521" s="202"/>
      <c r="FZ521" s="202"/>
      <c r="GA521" s="202"/>
      <c r="GB521" s="202"/>
      <c r="GC521" s="202"/>
      <c r="GD521" s="202"/>
      <c r="GE521" s="202"/>
      <c r="GF521" s="202"/>
      <c r="GG521" s="202"/>
      <c r="GH521" s="202"/>
    </row>
    <row r="522" spans="1:190" x14ac:dyDescent="0.25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  <c r="FE522" s="202"/>
      <c r="FF522" s="202"/>
      <c r="FG522" s="202"/>
      <c r="FH522" s="202"/>
      <c r="FI522" s="202"/>
      <c r="FJ522" s="202"/>
      <c r="FK522" s="202"/>
      <c r="FL522" s="202"/>
      <c r="FM522" s="202"/>
      <c r="FN522" s="202"/>
      <c r="FO522" s="202"/>
      <c r="FP522" s="202"/>
      <c r="FQ522" s="202"/>
      <c r="FR522" s="202"/>
      <c r="FS522" s="202"/>
      <c r="FT522" s="202"/>
      <c r="FU522" s="202"/>
      <c r="FV522" s="202"/>
      <c r="FW522" s="202"/>
      <c r="FX522" s="202"/>
      <c r="FY522" s="202"/>
      <c r="FZ522" s="202"/>
      <c r="GA522" s="202"/>
      <c r="GB522" s="202"/>
      <c r="GC522" s="202"/>
      <c r="GD522" s="202"/>
      <c r="GE522" s="202"/>
      <c r="GF522" s="202"/>
      <c r="GG522" s="202"/>
      <c r="GH522" s="202"/>
    </row>
    <row r="523" spans="1:190" x14ac:dyDescent="0.25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  <c r="FE523" s="202"/>
      <c r="FF523" s="202"/>
      <c r="FG523" s="202"/>
      <c r="FH523" s="202"/>
      <c r="FI523" s="202"/>
      <c r="FJ523" s="202"/>
      <c r="FK523" s="202"/>
      <c r="FL523" s="202"/>
      <c r="FM523" s="202"/>
      <c r="FN523" s="202"/>
      <c r="FO523" s="202"/>
      <c r="FP523" s="202"/>
      <c r="FQ523" s="202"/>
      <c r="FR523" s="202"/>
      <c r="FS523" s="202"/>
      <c r="FT523" s="202"/>
      <c r="FU523" s="202"/>
      <c r="FV523" s="202"/>
      <c r="FW523" s="202"/>
      <c r="FX523" s="202"/>
      <c r="FY523" s="202"/>
      <c r="FZ523" s="202"/>
      <c r="GA523" s="202"/>
      <c r="GB523" s="202"/>
      <c r="GC523" s="202"/>
      <c r="GD523" s="202"/>
      <c r="GE523" s="202"/>
      <c r="GF523" s="202"/>
      <c r="GG523" s="202"/>
      <c r="GH523" s="202"/>
    </row>
    <row r="524" spans="1:190" x14ac:dyDescent="0.25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  <c r="FE524" s="202"/>
      <c r="FF524" s="202"/>
      <c r="FG524" s="202"/>
      <c r="FH524" s="202"/>
      <c r="FI524" s="202"/>
      <c r="FJ524" s="202"/>
      <c r="FK524" s="202"/>
      <c r="FL524" s="202"/>
      <c r="FM524" s="202"/>
      <c r="FN524" s="202"/>
      <c r="FO524" s="202"/>
      <c r="FP524" s="202"/>
      <c r="FQ524" s="202"/>
      <c r="FR524" s="202"/>
      <c r="FS524" s="202"/>
      <c r="FT524" s="202"/>
      <c r="FU524" s="202"/>
      <c r="FV524" s="202"/>
      <c r="FW524" s="202"/>
      <c r="FX524" s="202"/>
      <c r="FY524" s="202"/>
      <c r="FZ524" s="202"/>
      <c r="GA524" s="202"/>
      <c r="GB524" s="202"/>
      <c r="GC524" s="202"/>
      <c r="GD524" s="202"/>
      <c r="GE524" s="202"/>
      <c r="GF524" s="202"/>
      <c r="GG524" s="202"/>
      <c r="GH524" s="202"/>
    </row>
    <row r="525" spans="1:190" x14ac:dyDescent="0.25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  <c r="FE525" s="202"/>
      <c r="FF525" s="202"/>
      <c r="FG525" s="202"/>
      <c r="FH525" s="202"/>
      <c r="FI525" s="202"/>
      <c r="FJ525" s="202"/>
      <c r="FK525" s="202"/>
      <c r="FL525" s="202"/>
      <c r="FM525" s="202"/>
      <c r="FN525" s="202"/>
      <c r="FO525" s="202"/>
      <c r="FP525" s="202"/>
      <c r="FQ525" s="202"/>
      <c r="FR525" s="202"/>
      <c r="FS525" s="202"/>
      <c r="FT525" s="202"/>
      <c r="FU525" s="202"/>
      <c r="FV525" s="202"/>
      <c r="FW525" s="202"/>
      <c r="FX525" s="202"/>
      <c r="FY525" s="202"/>
      <c r="FZ525" s="202"/>
      <c r="GA525" s="202"/>
      <c r="GB525" s="202"/>
      <c r="GC525" s="202"/>
      <c r="GD525" s="202"/>
      <c r="GE525" s="202"/>
      <c r="GF525" s="202"/>
      <c r="GG525" s="202"/>
      <c r="GH525" s="202"/>
    </row>
    <row r="526" spans="1:190" x14ac:dyDescent="0.25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  <c r="FE526" s="202"/>
      <c r="FF526" s="202"/>
      <c r="FG526" s="202"/>
      <c r="FH526" s="202"/>
      <c r="FI526" s="202"/>
      <c r="FJ526" s="202"/>
      <c r="FK526" s="202"/>
      <c r="FL526" s="202"/>
      <c r="FM526" s="202"/>
      <c r="FN526" s="202"/>
      <c r="FO526" s="202"/>
      <c r="FP526" s="202"/>
      <c r="FQ526" s="202"/>
      <c r="FR526" s="202"/>
      <c r="FS526" s="202"/>
      <c r="FT526" s="202"/>
      <c r="FU526" s="202"/>
      <c r="FV526" s="202"/>
      <c r="FW526" s="202"/>
      <c r="FX526" s="202"/>
      <c r="FY526" s="202"/>
      <c r="FZ526" s="202"/>
      <c r="GA526" s="202"/>
      <c r="GB526" s="202"/>
      <c r="GC526" s="202"/>
      <c r="GD526" s="202"/>
      <c r="GE526" s="202"/>
      <c r="GF526" s="202"/>
      <c r="GG526" s="202"/>
      <c r="GH526" s="202"/>
    </row>
    <row r="527" spans="1:190" x14ac:dyDescent="0.25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  <c r="FE527" s="202"/>
      <c r="FF527" s="202"/>
      <c r="FG527" s="202"/>
      <c r="FH527" s="202"/>
      <c r="FI527" s="202"/>
      <c r="FJ527" s="202"/>
      <c r="FK527" s="202"/>
      <c r="FL527" s="202"/>
      <c r="FM527" s="202"/>
      <c r="FN527" s="202"/>
      <c r="FO527" s="202"/>
      <c r="FP527" s="202"/>
      <c r="FQ527" s="202"/>
      <c r="FR527" s="202"/>
      <c r="FS527" s="202"/>
      <c r="FT527" s="202"/>
      <c r="FU527" s="202"/>
      <c r="FV527" s="202"/>
      <c r="FW527" s="202"/>
      <c r="FX527" s="202"/>
      <c r="FY527" s="202"/>
      <c r="FZ527" s="202"/>
      <c r="GA527" s="202"/>
      <c r="GB527" s="202"/>
      <c r="GC527" s="202"/>
      <c r="GD527" s="202"/>
      <c r="GE527" s="202"/>
      <c r="GF527" s="202"/>
      <c r="GG527" s="202"/>
      <c r="GH527" s="202"/>
    </row>
    <row r="528" spans="1:190" x14ac:dyDescent="0.25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  <c r="FE528" s="202"/>
      <c r="FF528" s="202"/>
      <c r="FG528" s="202"/>
      <c r="FH528" s="202"/>
      <c r="FI528" s="202"/>
      <c r="FJ528" s="202"/>
      <c r="FK528" s="202"/>
      <c r="FL528" s="202"/>
      <c r="FM528" s="202"/>
      <c r="FN528" s="202"/>
      <c r="FO528" s="202"/>
      <c r="FP528" s="202"/>
      <c r="FQ528" s="202"/>
      <c r="FR528" s="202"/>
      <c r="FS528" s="202"/>
      <c r="FT528" s="202"/>
      <c r="FU528" s="202"/>
      <c r="FV528" s="202"/>
      <c r="FW528" s="202"/>
      <c r="FX528" s="202"/>
      <c r="FY528" s="202"/>
      <c r="FZ528" s="202"/>
      <c r="GA528" s="202"/>
      <c r="GB528" s="202"/>
      <c r="GC528" s="202"/>
      <c r="GD528" s="202"/>
      <c r="GE528" s="202"/>
      <c r="GF528" s="202"/>
      <c r="GG528" s="202"/>
      <c r="GH528" s="202"/>
    </row>
    <row r="529" spans="1:190" x14ac:dyDescent="0.25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  <c r="FE529" s="202"/>
      <c r="FF529" s="202"/>
      <c r="FG529" s="202"/>
      <c r="FH529" s="202"/>
      <c r="FI529" s="202"/>
      <c r="FJ529" s="202"/>
      <c r="FK529" s="202"/>
      <c r="FL529" s="202"/>
      <c r="FM529" s="202"/>
      <c r="FN529" s="202"/>
      <c r="FO529" s="202"/>
      <c r="FP529" s="202"/>
      <c r="FQ529" s="202"/>
      <c r="FR529" s="202"/>
      <c r="FS529" s="202"/>
      <c r="FT529" s="202"/>
      <c r="FU529" s="202"/>
      <c r="FV529" s="202"/>
      <c r="FW529" s="202"/>
      <c r="FX529" s="202"/>
      <c r="FY529" s="202"/>
      <c r="FZ529" s="202"/>
      <c r="GA529" s="202"/>
      <c r="GB529" s="202"/>
      <c r="GC529" s="202"/>
      <c r="GD529" s="202"/>
      <c r="GE529" s="202"/>
      <c r="GF529" s="202"/>
      <c r="GG529" s="202"/>
      <c r="GH529" s="202"/>
    </row>
    <row r="530" spans="1:190" x14ac:dyDescent="0.25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  <c r="FE530" s="202"/>
      <c r="FF530" s="202"/>
      <c r="FG530" s="202"/>
      <c r="FH530" s="202"/>
      <c r="FI530" s="202"/>
      <c r="FJ530" s="202"/>
      <c r="FK530" s="202"/>
      <c r="FL530" s="202"/>
      <c r="FM530" s="202"/>
      <c r="FN530" s="202"/>
      <c r="FO530" s="202"/>
      <c r="FP530" s="202"/>
      <c r="FQ530" s="202"/>
      <c r="FR530" s="202"/>
      <c r="FS530" s="202"/>
      <c r="FT530" s="202"/>
      <c r="FU530" s="202"/>
      <c r="FV530" s="202"/>
      <c r="FW530" s="202"/>
      <c r="FX530" s="202"/>
      <c r="FY530" s="202"/>
      <c r="FZ530" s="202"/>
      <c r="GA530" s="202"/>
      <c r="GB530" s="202"/>
      <c r="GC530" s="202"/>
      <c r="GD530" s="202"/>
      <c r="GE530" s="202"/>
      <c r="GF530" s="202"/>
      <c r="GG530" s="202"/>
      <c r="GH530" s="202"/>
    </row>
    <row r="531" spans="1:190" x14ac:dyDescent="0.25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  <c r="FE531" s="202"/>
      <c r="FF531" s="202"/>
      <c r="FG531" s="202"/>
      <c r="FH531" s="202"/>
      <c r="FI531" s="202"/>
      <c r="FJ531" s="202"/>
      <c r="FK531" s="202"/>
      <c r="FL531" s="202"/>
      <c r="FM531" s="202"/>
      <c r="FN531" s="202"/>
      <c r="FO531" s="202"/>
      <c r="FP531" s="202"/>
      <c r="FQ531" s="202"/>
      <c r="FR531" s="202"/>
      <c r="FS531" s="202"/>
      <c r="FT531" s="202"/>
      <c r="FU531" s="202"/>
      <c r="FV531" s="202"/>
      <c r="FW531" s="202"/>
      <c r="FX531" s="202"/>
      <c r="FY531" s="202"/>
      <c r="FZ531" s="202"/>
      <c r="GA531" s="202"/>
      <c r="GB531" s="202"/>
      <c r="GC531" s="202"/>
      <c r="GD531" s="202"/>
      <c r="GE531" s="202"/>
      <c r="GF531" s="202"/>
      <c r="GG531" s="202"/>
      <c r="GH531" s="202"/>
    </row>
    <row r="532" spans="1:190" x14ac:dyDescent="0.25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  <c r="FE532" s="202"/>
      <c r="FF532" s="202"/>
      <c r="FG532" s="202"/>
      <c r="FH532" s="202"/>
      <c r="FI532" s="202"/>
      <c r="FJ532" s="202"/>
      <c r="FK532" s="202"/>
      <c r="FL532" s="202"/>
      <c r="FM532" s="202"/>
      <c r="FN532" s="202"/>
      <c r="FO532" s="202"/>
      <c r="FP532" s="202"/>
      <c r="FQ532" s="202"/>
      <c r="FR532" s="202"/>
      <c r="FS532" s="202"/>
      <c r="FT532" s="202"/>
      <c r="FU532" s="202"/>
      <c r="FV532" s="202"/>
      <c r="FW532" s="202"/>
      <c r="FX532" s="202"/>
      <c r="FY532" s="202"/>
      <c r="FZ532" s="202"/>
      <c r="GA532" s="202"/>
      <c r="GB532" s="202"/>
      <c r="GC532" s="202"/>
      <c r="GD532" s="202"/>
      <c r="GE532" s="202"/>
      <c r="GF532" s="202"/>
      <c r="GG532" s="202"/>
      <c r="GH532" s="202"/>
    </row>
    <row r="533" spans="1:190" x14ac:dyDescent="0.25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  <c r="FE533" s="202"/>
      <c r="FF533" s="202"/>
      <c r="FG533" s="202"/>
      <c r="FH533" s="202"/>
      <c r="FI533" s="202"/>
      <c r="FJ533" s="202"/>
      <c r="FK533" s="202"/>
      <c r="FL533" s="202"/>
      <c r="FM533" s="202"/>
      <c r="FN533" s="202"/>
      <c r="FO533" s="202"/>
      <c r="FP533" s="202"/>
      <c r="FQ533" s="202"/>
      <c r="FR533" s="202"/>
      <c r="FS533" s="202"/>
      <c r="FT533" s="202"/>
      <c r="FU533" s="202"/>
      <c r="FV533" s="202"/>
      <c r="FW533" s="202"/>
      <c r="FX533" s="202"/>
      <c r="FY533" s="202"/>
      <c r="FZ533" s="202"/>
      <c r="GA533" s="202"/>
      <c r="GB533" s="202"/>
      <c r="GC533" s="202"/>
      <c r="GD533" s="202"/>
      <c r="GE533" s="202"/>
      <c r="GF533" s="202"/>
      <c r="GG533" s="202"/>
      <c r="GH533" s="202"/>
    </row>
    <row r="534" spans="1:190" x14ac:dyDescent="0.25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  <c r="FE534" s="202"/>
      <c r="FF534" s="202"/>
      <c r="FG534" s="202"/>
      <c r="FH534" s="202"/>
      <c r="FI534" s="202"/>
      <c r="FJ534" s="202"/>
      <c r="FK534" s="202"/>
      <c r="FL534" s="202"/>
      <c r="FM534" s="202"/>
      <c r="FN534" s="202"/>
      <c r="FO534" s="202"/>
      <c r="FP534" s="202"/>
      <c r="FQ534" s="202"/>
      <c r="FR534" s="202"/>
      <c r="FS534" s="202"/>
      <c r="FT534" s="202"/>
      <c r="FU534" s="202"/>
      <c r="FV534" s="202"/>
      <c r="FW534" s="202"/>
      <c r="FX534" s="202"/>
      <c r="FY534" s="202"/>
      <c r="FZ534" s="202"/>
      <c r="GA534" s="202"/>
      <c r="GB534" s="202"/>
      <c r="GC534" s="202"/>
      <c r="GD534" s="202"/>
      <c r="GE534" s="202"/>
      <c r="GF534" s="202"/>
      <c r="GG534" s="202"/>
      <c r="GH534" s="202"/>
    </row>
    <row r="535" spans="1:190" x14ac:dyDescent="0.25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  <c r="FE535" s="202"/>
      <c r="FF535" s="202"/>
      <c r="FG535" s="202"/>
      <c r="FH535" s="202"/>
      <c r="FI535" s="202"/>
      <c r="FJ535" s="202"/>
      <c r="FK535" s="202"/>
      <c r="FL535" s="202"/>
      <c r="FM535" s="202"/>
      <c r="FN535" s="202"/>
      <c r="FO535" s="202"/>
      <c r="FP535" s="202"/>
      <c r="FQ535" s="202"/>
      <c r="FR535" s="202"/>
      <c r="FS535" s="202"/>
      <c r="FT535" s="202"/>
      <c r="FU535" s="202"/>
      <c r="FV535" s="202"/>
      <c r="FW535" s="202"/>
      <c r="FX535" s="202"/>
      <c r="FY535" s="202"/>
      <c r="FZ535" s="202"/>
      <c r="GA535" s="202"/>
      <c r="GB535" s="202"/>
      <c r="GC535" s="202"/>
      <c r="GD535" s="202"/>
      <c r="GE535" s="202"/>
      <c r="GF535" s="202"/>
      <c r="GG535" s="202"/>
      <c r="GH535" s="202"/>
    </row>
    <row r="536" spans="1:190" x14ac:dyDescent="0.25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  <c r="FE536" s="202"/>
      <c r="FF536" s="202"/>
      <c r="FG536" s="202"/>
      <c r="FH536" s="202"/>
      <c r="FI536" s="202"/>
      <c r="FJ536" s="202"/>
      <c r="FK536" s="202"/>
      <c r="FL536" s="202"/>
      <c r="FM536" s="202"/>
      <c r="FN536" s="202"/>
      <c r="FO536" s="202"/>
      <c r="FP536" s="202"/>
      <c r="FQ536" s="202"/>
      <c r="FR536" s="202"/>
      <c r="FS536" s="202"/>
      <c r="FT536" s="202"/>
      <c r="FU536" s="202"/>
      <c r="FV536" s="202"/>
      <c r="FW536" s="202"/>
      <c r="FX536" s="202"/>
      <c r="FY536" s="202"/>
      <c r="FZ536" s="202"/>
      <c r="GA536" s="202"/>
      <c r="GB536" s="202"/>
      <c r="GC536" s="202"/>
      <c r="GD536" s="202"/>
      <c r="GE536" s="202"/>
      <c r="GF536" s="202"/>
      <c r="GG536" s="202"/>
      <c r="GH536" s="202"/>
    </row>
    <row r="537" spans="1:190" x14ac:dyDescent="0.25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  <c r="FE537" s="202"/>
      <c r="FF537" s="202"/>
      <c r="FG537" s="202"/>
      <c r="FH537" s="202"/>
      <c r="FI537" s="202"/>
      <c r="FJ537" s="202"/>
      <c r="FK537" s="202"/>
      <c r="FL537" s="202"/>
      <c r="FM537" s="202"/>
      <c r="FN537" s="202"/>
      <c r="FO537" s="202"/>
      <c r="FP537" s="202"/>
      <c r="FQ537" s="202"/>
      <c r="FR537" s="202"/>
      <c r="FS537" s="202"/>
      <c r="FT537" s="202"/>
      <c r="FU537" s="202"/>
      <c r="FV537" s="202"/>
      <c r="FW537" s="202"/>
      <c r="FX537" s="202"/>
      <c r="FY537" s="202"/>
      <c r="FZ537" s="202"/>
      <c r="GA537" s="202"/>
      <c r="GB537" s="202"/>
      <c r="GC537" s="202"/>
      <c r="GD537" s="202"/>
      <c r="GE537" s="202"/>
      <c r="GF537" s="202"/>
      <c r="GG537" s="202"/>
      <c r="GH537" s="202"/>
    </row>
    <row r="538" spans="1:190" x14ac:dyDescent="0.25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  <c r="FE538" s="202"/>
      <c r="FF538" s="202"/>
      <c r="FG538" s="202"/>
      <c r="FH538" s="202"/>
      <c r="FI538" s="202"/>
      <c r="FJ538" s="202"/>
      <c r="FK538" s="202"/>
      <c r="FL538" s="202"/>
      <c r="FM538" s="202"/>
      <c r="FN538" s="202"/>
      <c r="FO538" s="202"/>
      <c r="FP538" s="202"/>
      <c r="FQ538" s="202"/>
      <c r="FR538" s="202"/>
      <c r="FS538" s="202"/>
      <c r="FT538" s="202"/>
      <c r="FU538" s="202"/>
      <c r="FV538" s="202"/>
      <c r="FW538" s="202"/>
      <c r="FX538" s="202"/>
      <c r="FY538" s="202"/>
      <c r="FZ538" s="202"/>
      <c r="GA538" s="202"/>
      <c r="GB538" s="202"/>
      <c r="GC538" s="202"/>
      <c r="GD538" s="202"/>
      <c r="GE538" s="202"/>
      <c r="GF538" s="202"/>
      <c r="GG538" s="202"/>
      <c r="GH538" s="202"/>
    </row>
    <row r="539" spans="1:190" x14ac:dyDescent="0.25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  <c r="FE539" s="202"/>
      <c r="FF539" s="202"/>
      <c r="FG539" s="202"/>
      <c r="FH539" s="202"/>
      <c r="FI539" s="202"/>
      <c r="FJ539" s="202"/>
      <c r="FK539" s="202"/>
      <c r="FL539" s="202"/>
      <c r="FM539" s="202"/>
      <c r="FN539" s="202"/>
      <c r="FO539" s="202"/>
      <c r="FP539" s="202"/>
      <c r="FQ539" s="202"/>
      <c r="FR539" s="202"/>
      <c r="FS539" s="202"/>
      <c r="FT539" s="202"/>
      <c r="FU539" s="202"/>
      <c r="FV539" s="202"/>
      <c r="FW539" s="202"/>
      <c r="FX539" s="202"/>
      <c r="FY539" s="202"/>
      <c r="FZ539" s="202"/>
      <c r="GA539" s="202"/>
      <c r="GB539" s="202"/>
      <c r="GC539" s="202"/>
      <c r="GD539" s="202"/>
      <c r="GE539" s="202"/>
      <c r="GF539" s="202"/>
      <c r="GG539" s="202"/>
      <c r="GH539" s="202"/>
    </row>
    <row r="540" spans="1:190" x14ac:dyDescent="0.25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  <c r="FE540" s="202"/>
      <c r="FF540" s="202"/>
      <c r="FG540" s="202"/>
      <c r="FH540" s="202"/>
      <c r="FI540" s="202"/>
      <c r="FJ540" s="202"/>
      <c r="FK540" s="202"/>
      <c r="FL540" s="202"/>
      <c r="FM540" s="202"/>
      <c r="FN540" s="202"/>
      <c r="FO540" s="202"/>
      <c r="FP540" s="202"/>
      <c r="FQ540" s="202"/>
      <c r="FR540" s="202"/>
      <c r="FS540" s="202"/>
      <c r="FT540" s="202"/>
      <c r="FU540" s="202"/>
      <c r="FV540" s="202"/>
      <c r="FW540" s="202"/>
      <c r="FX540" s="202"/>
      <c r="FY540" s="202"/>
      <c r="FZ540" s="202"/>
      <c r="GA540" s="202"/>
      <c r="GB540" s="202"/>
      <c r="GC540" s="202"/>
      <c r="GD540" s="202"/>
      <c r="GE540" s="202"/>
      <c r="GF540" s="202"/>
      <c r="GG540" s="202"/>
      <c r="GH540" s="202"/>
    </row>
    <row r="541" spans="1:190" x14ac:dyDescent="0.25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  <c r="FE541" s="202"/>
      <c r="FF541" s="202"/>
      <c r="FG541" s="202"/>
      <c r="FH541" s="202"/>
      <c r="FI541" s="202"/>
      <c r="FJ541" s="202"/>
      <c r="FK541" s="202"/>
      <c r="FL541" s="202"/>
      <c r="FM541" s="202"/>
      <c r="FN541" s="202"/>
      <c r="FO541" s="202"/>
      <c r="FP541" s="202"/>
      <c r="FQ541" s="202"/>
      <c r="FR541" s="202"/>
      <c r="FS541" s="202"/>
      <c r="FT541" s="202"/>
      <c r="FU541" s="202"/>
      <c r="FV541" s="202"/>
      <c r="FW541" s="202"/>
      <c r="FX541" s="202"/>
      <c r="FY541" s="202"/>
      <c r="FZ541" s="202"/>
      <c r="GA541" s="202"/>
      <c r="GB541" s="202"/>
      <c r="GC541" s="202"/>
      <c r="GD541" s="202"/>
      <c r="GE541" s="202"/>
      <c r="GF541" s="202"/>
      <c r="GG541" s="202"/>
      <c r="GH541" s="202"/>
    </row>
    <row r="542" spans="1:190" x14ac:dyDescent="0.25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  <c r="FE542" s="202"/>
      <c r="FF542" s="202"/>
      <c r="FG542" s="202"/>
      <c r="FH542" s="202"/>
      <c r="FI542" s="202"/>
      <c r="FJ542" s="202"/>
      <c r="FK542" s="202"/>
      <c r="FL542" s="202"/>
      <c r="FM542" s="202"/>
      <c r="FN542" s="202"/>
      <c r="FO542" s="202"/>
      <c r="FP542" s="202"/>
      <c r="FQ542" s="202"/>
      <c r="FR542" s="202"/>
      <c r="FS542" s="202"/>
      <c r="FT542" s="202"/>
      <c r="FU542" s="202"/>
      <c r="FV542" s="202"/>
      <c r="FW542" s="202"/>
      <c r="FX542" s="202"/>
      <c r="FY542" s="202"/>
      <c r="FZ542" s="202"/>
      <c r="GA542" s="202"/>
      <c r="GB542" s="202"/>
      <c r="GC542" s="202"/>
      <c r="GD542" s="202"/>
      <c r="GE542" s="202"/>
      <c r="GF542" s="202"/>
      <c r="GG542" s="202"/>
      <c r="GH542" s="202"/>
    </row>
    <row r="543" spans="1:190" x14ac:dyDescent="0.25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  <c r="FE543" s="202"/>
      <c r="FF543" s="202"/>
      <c r="FG543" s="202"/>
      <c r="FH543" s="202"/>
      <c r="FI543" s="202"/>
      <c r="FJ543" s="202"/>
      <c r="FK543" s="202"/>
      <c r="FL543" s="202"/>
      <c r="FM543" s="202"/>
      <c r="FN543" s="202"/>
      <c r="FO543" s="202"/>
      <c r="FP543" s="202"/>
      <c r="FQ543" s="202"/>
      <c r="FR543" s="202"/>
      <c r="FS543" s="202"/>
      <c r="FT543" s="202"/>
      <c r="FU543" s="202"/>
      <c r="FV543" s="202"/>
      <c r="FW543" s="202"/>
      <c r="FX543" s="202"/>
      <c r="FY543" s="202"/>
      <c r="FZ543" s="202"/>
      <c r="GA543" s="202"/>
      <c r="GB543" s="202"/>
      <c r="GC543" s="202"/>
      <c r="GD543" s="202"/>
      <c r="GE543" s="202"/>
      <c r="GF543" s="202"/>
      <c r="GG543" s="202"/>
      <c r="GH543" s="202"/>
    </row>
    <row r="544" spans="1:190" x14ac:dyDescent="0.25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  <c r="FE544" s="202"/>
      <c r="FF544" s="202"/>
      <c r="FG544" s="202"/>
      <c r="FH544" s="202"/>
      <c r="FI544" s="202"/>
      <c r="FJ544" s="202"/>
      <c r="FK544" s="202"/>
      <c r="FL544" s="202"/>
      <c r="FM544" s="202"/>
      <c r="FN544" s="202"/>
      <c r="FO544" s="202"/>
      <c r="FP544" s="202"/>
      <c r="FQ544" s="202"/>
      <c r="FR544" s="202"/>
      <c r="FS544" s="202"/>
      <c r="FT544" s="202"/>
      <c r="FU544" s="202"/>
      <c r="FV544" s="202"/>
      <c r="FW544" s="202"/>
      <c r="FX544" s="202"/>
      <c r="FY544" s="202"/>
      <c r="FZ544" s="202"/>
      <c r="GA544" s="202"/>
      <c r="GB544" s="202"/>
      <c r="GC544" s="202"/>
      <c r="GD544" s="202"/>
      <c r="GE544" s="202"/>
      <c r="GF544" s="202"/>
      <c r="GG544" s="202"/>
      <c r="GH544" s="202"/>
    </row>
    <row r="545" spans="1:190" x14ac:dyDescent="0.25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  <c r="FE545" s="202"/>
      <c r="FF545" s="202"/>
      <c r="FG545" s="202"/>
      <c r="FH545" s="202"/>
      <c r="FI545" s="202"/>
      <c r="FJ545" s="202"/>
      <c r="FK545" s="202"/>
      <c r="FL545" s="202"/>
      <c r="FM545" s="202"/>
      <c r="FN545" s="202"/>
      <c r="FO545" s="202"/>
      <c r="FP545" s="202"/>
      <c r="FQ545" s="202"/>
      <c r="FR545" s="202"/>
      <c r="FS545" s="202"/>
      <c r="FT545" s="202"/>
      <c r="FU545" s="202"/>
      <c r="FV545" s="202"/>
      <c r="FW545" s="202"/>
      <c r="FX545" s="202"/>
      <c r="FY545" s="202"/>
      <c r="FZ545" s="202"/>
      <c r="GA545" s="202"/>
      <c r="GB545" s="202"/>
      <c r="GC545" s="202"/>
      <c r="GD545" s="202"/>
      <c r="GE545" s="202"/>
      <c r="GF545" s="202"/>
      <c r="GG545" s="202"/>
      <c r="GH545" s="202"/>
    </row>
    <row r="546" spans="1:190" x14ac:dyDescent="0.25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  <c r="FE546" s="202"/>
      <c r="FF546" s="202"/>
      <c r="FG546" s="202"/>
      <c r="FH546" s="202"/>
      <c r="FI546" s="202"/>
      <c r="FJ546" s="202"/>
      <c r="FK546" s="202"/>
      <c r="FL546" s="202"/>
      <c r="FM546" s="202"/>
      <c r="FN546" s="202"/>
      <c r="FO546" s="202"/>
      <c r="FP546" s="202"/>
      <c r="FQ546" s="202"/>
      <c r="FR546" s="202"/>
      <c r="FS546" s="202"/>
      <c r="FT546" s="202"/>
      <c r="FU546" s="202"/>
      <c r="FV546" s="202"/>
      <c r="FW546" s="202"/>
      <c r="FX546" s="202"/>
      <c r="FY546" s="202"/>
      <c r="FZ546" s="202"/>
      <c r="GA546" s="202"/>
      <c r="GB546" s="202"/>
      <c r="GC546" s="202"/>
      <c r="GD546" s="202"/>
      <c r="GE546" s="202"/>
      <c r="GF546" s="202"/>
      <c r="GG546" s="202"/>
      <c r="GH546" s="202"/>
    </row>
    <row r="547" spans="1:190" x14ac:dyDescent="0.25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  <c r="FE547" s="202"/>
      <c r="FF547" s="202"/>
      <c r="FG547" s="202"/>
      <c r="FH547" s="202"/>
      <c r="FI547" s="202"/>
      <c r="FJ547" s="202"/>
      <c r="FK547" s="202"/>
      <c r="FL547" s="202"/>
      <c r="FM547" s="202"/>
      <c r="FN547" s="202"/>
      <c r="FO547" s="202"/>
      <c r="FP547" s="202"/>
      <c r="FQ547" s="202"/>
      <c r="FR547" s="202"/>
      <c r="FS547" s="202"/>
      <c r="FT547" s="202"/>
      <c r="FU547" s="202"/>
      <c r="FV547" s="202"/>
      <c r="FW547" s="202"/>
      <c r="FX547" s="202"/>
      <c r="FY547" s="202"/>
      <c r="FZ547" s="202"/>
      <c r="GA547" s="202"/>
      <c r="GB547" s="202"/>
      <c r="GC547" s="202"/>
      <c r="GD547" s="202"/>
      <c r="GE547" s="202"/>
      <c r="GF547" s="202"/>
      <c r="GG547" s="202"/>
      <c r="GH547" s="202"/>
    </row>
    <row r="548" spans="1:190" x14ac:dyDescent="0.25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  <c r="FE548" s="202"/>
      <c r="FF548" s="202"/>
      <c r="FG548" s="202"/>
      <c r="FH548" s="202"/>
      <c r="FI548" s="202"/>
      <c r="FJ548" s="202"/>
      <c r="FK548" s="202"/>
      <c r="FL548" s="202"/>
      <c r="FM548" s="202"/>
      <c r="FN548" s="202"/>
      <c r="FO548" s="202"/>
      <c r="FP548" s="202"/>
      <c r="FQ548" s="202"/>
      <c r="FR548" s="202"/>
      <c r="FS548" s="202"/>
      <c r="FT548" s="202"/>
      <c r="FU548" s="202"/>
      <c r="FV548" s="202"/>
      <c r="FW548" s="202"/>
      <c r="FX548" s="202"/>
      <c r="FY548" s="202"/>
      <c r="FZ548" s="202"/>
      <c r="GA548" s="202"/>
      <c r="GB548" s="202"/>
      <c r="GC548" s="202"/>
      <c r="GD548" s="202"/>
      <c r="GE548" s="202"/>
      <c r="GF548" s="202"/>
      <c r="GG548" s="202"/>
      <c r="GH548" s="202"/>
    </row>
    <row r="549" spans="1:190" x14ac:dyDescent="0.25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  <c r="FE549" s="202"/>
      <c r="FF549" s="202"/>
      <c r="FG549" s="202"/>
      <c r="FH549" s="202"/>
      <c r="FI549" s="202"/>
      <c r="FJ549" s="202"/>
      <c r="FK549" s="202"/>
      <c r="FL549" s="202"/>
      <c r="FM549" s="202"/>
      <c r="FN549" s="202"/>
      <c r="FO549" s="202"/>
      <c r="FP549" s="202"/>
      <c r="FQ549" s="202"/>
      <c r="FR549" s="202"/>
      <c r="FS549" s="202"/>
      <c r="FT549" s="202"/>
      <c r="FU549" s="202"/>
      <c r="FV549" s="202"/>
      <c r="FW549" s="202"/>
      <c r="FX549" s="202"/>
      <c r="FY549" s="202"/>
      <c r="FZ549" s="202"/>
      <c r="GA549" s="202"/>
      <c r="GB549" s="202"/>
      <c r="GC549" s="202"/>
      <c r="GD549" s="202"/>
      <c r="GE549" s="202"/>
      <c r="GF549" s="202"/>
      <c r="GG549" s="202"/>
      <c r="GH549" s="202"/>
    </row>
    <row r="550" spans="1:190" x14ac:dyDescent="0.25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  <c r="FE550" s="202"/>
      <c r="FF550" s="202"/>
      <c r="FG550" s="202"/>
      <c r="FH550" s="202"/>
      <c r="FI550" s="202"/>
      <c r="FJ550" s="202"/>
      <c r="FK550" s="202"/>
      <c r="FL550" s="202"/>
      <c r="FM550" s="202"/>
      <c r="FN550" s="202"/>
      <c r="FO550" s="202"/>
      <c r="FP550" s="202"/>
      <c r="FQ550" s="202"/>
      <c r="FR550" s="202"/>
      <c r="FS550" s="202"/>
      <c r="FT550" s="202"/>
      <c r="FU550" s="202"/>
      <c r="FV550" s="202"/>
      <c r="FW550" s="202"/>
      <c r="FX550" s="202"/>
      <c r="FY550" s="202"/>
      <c r="FZ550" s="202"/>
      <c r="GA550" s="202"/>
      <c r="GB550" s="202"/>
      <c r="GC550" s="202"/>
      <c r="GD550" s="202"/>
      <c r="GE550" s="202"/>
      <c r="GF550" s="202"/>
      <c r="GG550" s="202"/>
      <c r="GH550" s="202"/>
    </row>
    <row r="551" spans="1:190" x14ac:dyDescent="0.25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  <c r="FE551" s="202"/>
      <c r="FF551" s="202"/>
      <c r="FG551" s="202"/>
      <c r="FH551" s="202"/>
      <c r="FI551" s="202"/>
      <c r="FJ551" s="202"/>
      <c r="FK551" s="202"/>
      <c r="FL551" s="202"/>
      <c r="FM551" s="202"/>
      <c r="FN551" s="202"/>
      <c r="FO551" s="202"/>
      <c r="FP551" s="202"/>
      <c r="FQ551" s="202"/>
      <c r="FR551" s="202"/>
      <c r="FS551" s="202"/>
      <c r="FT551" s="202"/>
      <c r="FU551" s="202"/>
      <c r="FV551" s="202"/>
      <c r="FW551" s="202"/>
      <c r="FX551" s="202"/>
      <c r="FY551" s="202"/>
      <c r="FZ551" s="202"/>
      <c r="GA551" s="202"/>
      <c r="GB551" s="202"/>
      <c r="GC551" s="202"/>
      <c r="GD551" s="202"/>
      <c r="GE551" s="202"/>
      <c r="GF551" s="202"/>
      <c r="GG551" s="202"/>
      <c r="GH551" s="202"/>
    </row>
    <row r="552" spans="1:190" x14ac:dyDescent="0.25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  <c r="FE552" s="202"/>
      <c r="FF552" s="202"/>
      <c r="FG552" s="202"/>
      <c r="FH552" s="202"/>
      <c r="FI552" s="202"/>
      <c r="FJ552" s="202"/>
      <c r="FK552" s="202"/>
      <c r="FL552" s="202"/>
      <c r="FM552" s="202"/>
      <c r="FN552" s="202"/>
      <c r="FO552" s="202"/>
      <c r="FP552" s="202"/>
      <c r="FQ552" s="202"/>
      <c r="FR552" s="202"/>
      <c r="FS552" s="202"/>
      <c r="FT552" s="202"/>
      <c r="FU552" s="202"/>
      <c r="FV552" s="202"/>
      <c r="FW552" s="202"/>
      <c r="FX552" s="202"/>
      <c r="FY552" s="202"/>
      <c r="FZ552" s="202"/>
      <c r="GA552" s="202"/>
      <c r="GB552" s="202"/>
      <c r="GC552" s="202"/>
      <c r="GD552" s="202"/>
      <c r="GE552" s="202"/>
      <c r="GF552" s="202"/>
      <c r="GG552" s="202"/>
      <c r="GH552" s="202"/>
    </row>
    <row r="553" spans="1:190" x14ac:dyDescent="0.25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  <c r="FE553" s="202"/>
      <c r="FF553" s="202"/>
      <c r="FG553" s="202"/>
      <c r="FH553" s="202"/>
      <c r="FI553" s="202"/>
      <c r="FJ553" s="202"/>
      <c r="FK553" s="202"/>
      <c r="FL553" s="202"/>
      <c r="FM553" s="202"/>
      <c r="FN553" s="202"/>
      <c r="FO553" s="202"/>
      <c r="FP553" s="202"/>
      <c r="FQ553" s="202"/>
      <c r="FR553" s="202"/>
      <c r="FS553" s="202"/>
      <c r="FT553" s="202"/>
      <c r="FU553" s="202"/>
      <c r="FV553" s="202"/>
      <c r="FW553" s="202"/>
      <c r="FX553" s="202"/>
      <c r="FY553" s="202"/>
      <c r="FZ553" s="202"/>
      <c r="GA553" s="202"/>
      <c r="GB553" s="202"/>
      <c r="GC553" s="202"/>
      <c r="GD553" s="202"/>
      <c r="GE553" s="202"/>
      <c r="GF553" s="202"/>
      <c r="GG553" s="202"/>
      <c r="GH553" s="202"/>
    </row>
    <row r="554" spans="1:190" x14ac:dyDescent="0.25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  <c r="FE554" s="202"/>
      <c r="FF554" s="202"/>
      <c r="FG554" s="202"/>
      <c r="FH554" s="202"/>
      <c r="FI554" s="202"/>
      <c r="FJ554" s="202"/>
      <c r="FK554" s="202"/>
      <c r="FL554" s="202"/>
      <c r="FM554" s="202"/>
      <c r="FN554" s="202"/>
      <c r="FO554" s="202"/>
      <c r="FP554" s="202"/>
      <c r="FQ554" s="202"/>
      <c r="FR554" s="202"/>
      <c r="FS554" s="202"/>
      <c r="FT554" s="202"/>
      <c r="FU554" s="202"/>
      <c r="FV554" s="202"/>
      <c r="FW554" s="202"/>
      <c r="FX554" s="202"/>
      <c r="FY554" s="202"/>
      <c r="FZ554" s="202"/>
      <c r="GA554" s="202"/>
      <c r="GB554" s="202"/>
      <c r="GC554" s="202"/>
      <c r="GD554" s="202"/>
      <c r="GE554" s="202"/>
      <c r="GF554" s="202"/>
      <c r="GG554" s="202"/>
      <c r="GH554" s="202"/>
    </row>
    <row r="555" spans="1:190" x14ac:dyDescent="0.25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  <c r="FE555" s="202"/>
      <c r="FF555" s="202"/>
      <c r="FG555" s="202"/>
      <c r="FH555" s="202"/>
      <c r="FI555" s="202"/>
      <c r="FJ555" s="202"/>
      <c r="FK555" s="202"/>
      <c r="FL555" s="202"/>
      <c r="FM555" s="202"/>
      <c r="FN555" s="202"/>
      <c r="FO555" s="202"/>
      <c r="FP555" s="202"/>
      <c r="FQ555" s="202"/>
      <c r="FR555" s="202"/>
      <c r="FS555" s="202"/>
      <c r="FT555" s="202"/>
      <c r="FU555" s="202"/>
      <c r="FV555" s="202"/>
      <c r="FW555" s="202"/>
      <c r="FX555" s="202"/>
      <c r="FY555" s="202"/>
      <c r="FZ555" s="202"/>
      <c r="GA555" s="202"/>
      <c r="GB555" s="202"/>
      <c r="GC555" s="202"/>
      <c r="GD555" s="202"/>
      <c r="GE555" s="202"/>
      <c r="GF555" s="202"/>
      <c r="GG555" s="202"/>
      <c r="GH555" s="202"/>
    </row>
    <row r="556" spans="1:190" x14ac:dyDescent="0.25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  <c r="FE556" s="202"/>
      <c r="FF556" s="202"/>
      <c r="FG556" s="202"/>
      <c r="FH556" s="202"/>
      <c r="FI556" s="202"/>
      <c r="FJ556" s="202"/>
      <c r="FK556" s="202"/>
      <c r="FL556" s="202"/>
      <c r="FM556" s="202"/>
      <c r="FN556" s="202"/>
      <c r="FO556" s="202"/>
      <c r="FP556" s="202"/>
      <c r="FQ556" s="202"/>
      <c r="FR556" s="202"/>
      <c r="FS556" s="202"/>
      <c r="FT556" s="202"/>
      <c r="FU556" s="202"/>
      <c r="FV556" s="202"/>
      <c r="FW556" s="202"/>
      <c r="FX556" s="202"/>
      <c r="FY556" s="202"/>
      <c r="FZ556" s="202"/>
      <c r="GA556" s="202"/>
      <c r="GB556" s="202"/>
      <c r="GC556" s="202"/>
      <c r="GD556" s="202"/>
      <c r="GE556" s="202"/>
      <c r="GF556" s="202"/>
      <c r="GG556" s="202"/>
      <c r="GH556" s="202"/>
    </row>
    <row r="557" spans="1:190" x14ac:dyDescent="0.25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  <c r="FE557" s="202"/>
      <c r="FF557" s="202"/>
      <c r="FG557" s="202"/>
      <c r="FH557" s="202"/>
      <c r="FI557" s="202"/>
      <c r="FJ557" s="202"/>
      <c r="FK557" s="202"/>
      <c r="FL557" s="202"/>
      <c r="FM557" s="202"/>
      <c r="FN557" s="202"/>
      <c r="FO557" s="202"/>
      <c r="FP557" s="202"/>
      <c r="FQ557" s="202"/>
      <c r="FR557" s="202"/>
      <c r="FS557" s="202"/>
      <c r="FT557" s="202"/>
      <c r="FU557" s="202"/>
      <c r="FV557" s="202"/>
      <c r="FW557" s="202"/>
      <c r="FX557" s="202"/>
      <c r="FY557" s="202"/>
      <c r="FZ557" s="202"/>
      <c r="GA557" s="202"/>
      <c r="GB557" s="202"/>
      <c r="GC557" s="202"/>
      <c r="GD557" s="202"/>
      <c r="GE557" s="202"/>
      <c r="GF557" s="202"/>
      <c r="GG557" s="202"/>
      <c r="GH557" s="202"/>
    </row>
    <row r="558" spans="1:190" x14ac:dyDescent="0.25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  <c r="FE558" s="202"/>
      <c r="FF558" s="202"/>
      <c r="FG558" s="202"/>
      <c r="FH558" s="202"/>
      <c r="FI558" s="202"/>
      <c r="FJ558" s="202"/>
      <c r="FK558" s="202"/>
      <c r="FL558" s="202"/>
      <c r="FM558" s="202"/>
      <c r="FN558" s="202"/>
      <c r="FO558" s="202"/>
      <c r="FP558" s="202"/>
      <c r="FQ558" s="202"/>
      <c r="FR558" s="202"/>
      <c r="FS558" s="202"/>
      <c r="FT558" s="202"/>
      <c r="FU558" s="202"/>
      <c r="FV558" s="202"/>
      <c r="FW558" s="202"/>
      <c r="FX558" s="202"/>
      <c r="FY558" s="202"/>
      <c r="FZ558" s="202"/>
      <c r="GA558" s="202"/>
      <c r="GB558" s="202"/>
      <c r="GC558" s="202"/>
      <c r="GD558" s="202"/>
      <c r="GE558" s="202"/>
      <c r="GF558" s="202"/>
      <c r="GG558" s="202"/>
      <c r="GH558" s="202"/>
    </row>
    <row r="559" spans="1:190" x14ac:dyDescent="0.25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  <c r="FE559" s="202"/>
      <c r="FF559" s="202"/>
      <c r="FG559" s="202"/>
      <c r="FH559" s="202"/>
      <c r="FI559" s="202"/>
      <c r="FJ559" s="202"/>
      <c r="FK559" s="202"/>
      <c r="FL559" s="202"/>
      <c r="FM559" s="202"/>
      <c r="FN559" s="202"/>
      <c r="FO559" s="202"/>
      <c r="FP559" s="202"/>
      <c r="FQ559" s="202"/>
      <c r="FR559" s="202"/>
      <c r="FS559" s="202"/>
      <c r="FT559" s="202"/>
      <c r="FU559" s="202"/>
      <c r="FV559" s="202"/>
      <c r="FW559" s="202"/>
      <c r="FX559" s="202"/>
      <c r="FY559" s="202"/>
      <c r="FZ559" s="202"/>
      <c r="GA559" s="202"/>
      <c r="GB559" s="202"/>
      <c r="GC559" s="202"/>
      <c r="GD559" s="202"/>
      <c r="GE559" s="202"/>
      <c r="GF559" s="202"/>
      <c r="GG559" s="202"/>
      <c r="GH559" s="202"/>
    </row>
    <row r="560" spans="1:190" x14ac:dyDescent="0.25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  <c r="FE560" s="202"/>
      <c r="FF560" s="202"/>
      <c r="FG560" s="202"/>
      <c r="FH560" s="202"/>
      <c r="FI560" s="202"/>
      <c r="FJ560" s="202"/>
      <c r="FK560" s="202"/>
      <c r="FL560" s="202"/>
      <c r="FM560" s="202"/>
      <c r="FN560" s="202"/>
      <c r="FO560" s="202"/>
      <c r="FP560" s="202"/>
      <c r="FQ560" s="202"/>
      <c r="FR560" s="202"/>
      <c r="FS560" s="202"/>
      <c r="FT560" s="202"/>
      <c r="FU560" s="202"/>
      <c r="FV560" s="202"/>
      <c r="FW560" s="202"/>
      <c r="FX560" s="202"/>
      <c r="FY560" s="202"/>
      <c r="FZ560" s="202"/>
      <c r="GA560" s="202"/>
      <c r="GB560" s="202"/>
      <c r="GC560" s="202"/>
      <c r="GD560" s="202"/>
      <c r="GE560" s="202"/>
      <c r="GF560" s="202"/>
      <c r="GG560" s="202"/>
      <c r="GH560" s="202"/>
    </row>
    <row r="561" spans="1:190" x14ac:dyDescent="0.25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  <c r="FE561" s="202"/>
      <c r="FF561" s="202"/>
      <c r="FG561" s="202"/>
      <c r="FH561" s="202"/>
      <c r="FI561" s="202"/>
      <c r="FJ561" s="202"/>
      <c r="FK561" s="202"/>
      <c r="FL561" s="202"/>
      <c r="FM561" s="202"/>
      <c r="FN561" s="202"/>
      <c r="FO561" s="202"/>
      <c r="FP561" s="202"/>
      <c r="FQ561" s="202"/>
      <c r="FR561" s="202"/>
      <c r="FS561" s="202"/>
      <c r="FT561" s="202"/>
      <c r="FU561" s="202"/>
      <c r="FV561" s="202"/>
      <c r="FW561" s="202"/>
      <c r="FX561" s="202"/>
      <c r="FY561" s="202"/>
      <c r="FZ561" s="202"/>
      <c r="GA561" s="202"/>
      <c r="GB561" s="202"/>
      <c r="GC561" s="202"/>
      <c r="GD561" s="202"/>
      <c r="GE561" s="202"/>
      <c r="GF561" s="202"/>
      <c r="GG561" s="202"/>
      <c r="GH561" s="202"/>
    </row>
    <row r="562" spans="1:190" x14ac:dyDescent="0.25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  <c r="FE562" s="202"/>
      <c r="FF562" s="202"/>
      <c r="FG562" s="202"/>
      <c r="FH562" s="202"/>
      <c r="FI562" s="202"/>
      <c r="FJ562" s="202"/>
      <c r="FK562" s="202"/>
      <c r="FL562" s="202"/>
      <c r="FM562" s="202"/>
      <c r="FN562" s="202"/>
      <c r="FO562" s="202"/>
      <c r="FP562" s="202"/>
      <c r="FQ562" s="202"/>
      <c r="FR562" s="202"/>
      <c r="FS562" s="202"/>
      <c r="FT562" s="202"/>
      <c r="FU562" s="202"/>
      <c r="FV562" s="202"/>
      <c r="FW562" s="202"/>
      <c r="FX562" s="202"/>
      <c r="FY562" s="202"/>
      <c r="FZ562" s="202"/>
      <c r="GA562" s="202"/>
      <c r="GB562" s="202"/>
      <c r="GC562" s="202"/>
      <c r="GD562" s="202"/>
      <c r="GE562" s="202"/>
      <c r="GF562" s="202"/>
      <c r="GG562" s="202"/>
      <c r="GH562" s="202"/>
    </row>
    <row r="563" spans="1:190" x14ac:dyDescent="0.25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  <c r="FE563" s="202"/>
      <c r="FF563" s="202"/>
      <c r="FG563" s="202"/>
      <c r="FH563" s="202"/>
      <c r="FI563" s="202"/>
      <c r="FJ563" s="202"/>
      <c r="FK563" s="202"/>
      <c r="FL563" s="202"/>
      <c r="FM563" s="202"/>
      <c r="FN563" s="202"/>
      <c r="FO563" s="202"/>
      <c r="FP563" s="202"/>
      <c r="FQ563" s="202"/>
      <c r="FR563" s="202"/>
      <c r="FS563" s="202"/>
      <c r="FT563" s="202"/>
      <c r="FU563" s="202"/>
      <c r="FV563" s="202"/>
      <c r="FW563" s="202"/>
      <c r="FX563" s="202"/>
      <c r="FY563" s="202"/>
      <c r="FZ563" s="202"/>
      <c r="GA563" s="202"/>
      <c r="GB563" s="202"/>
      <c r="GC563" s="202"/>
      <c r="GD563" s="202"/>
      <c r="GE563" s="202"/>
      <c r="GF563" s="202"/>
      <c r="GG563" s="202"/>
      <c r="GH563" s="202"/>
    </row>
    <row r="564" spans="1:190" x14ac:dyDescent="0.25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  <c r="FE564" s="202"/>
      <c r="FF564" s="202"/>
      <c r="FG564" s="202"/>
      <c r="FH564" s="202"/>
      <c r="FI564" s="202"/>
      <c r="FJ564" s="202"/>
      <c r="FK564" s="202"/>
      <c r="FL564" s="202"/>
      <c r="FM564" s="202"/>
      <c r="FN564" s="202"/>
      <c r="FO564" s="202"/>
      <c r="FP564" s="202"/>
      <c r="FQ564" s="202"/>
      <c r="FR564" s="202"/>
      <c r="FS564" s="202"/>
      <c r="FT564" s="202"/>
      <c r="FU564" s="202"/>
      <c r="FV564" s="202"/>
      <c r="FW564" s="202"/>
      <c r="FX564" s="202"/>
      <c r="FY564" s="202"/>
      <c r="FZ564" s="202"/>
      <c r="GA564" s="202"/>
      <c r="GB564" s="202"/>
      <c r="GC564" s="202"/>
      <c r="GD564" s="202"/>
      <c r="GE564" s="202"/>
      <c r="GF564" s="202"/>
      <c r="GG564" s="202"/>
      <c r="GH564" s="202"/>
    </row>
    <row r="565" spans="1:190" x14ac:dyDescent="0.25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  <c r="FE565" s="202"/>
      <c r="FF565" s="202"/>
      <c r="FG565" s="202"/>
      <c r="FH565" s="202"/>
      <c r="FI565" s="202"/>
      <c r="FJ565" s="202"/>
      <c r="FK565" s="202"/>
      <c r="FL565" s="202"/>
      <c r="FM565" s="202"/>
      <c r="FN565" s="202"/>
      <c r="FO565" s="202"/>
      <c r="FP565" s="202"/>
      <c r="FQ565" s="202"/>
      <c r="FR565" s="202"/>
      <c r="FS565" s="202"/>
      <c r="FT565" s="202"/>
      <c r="FU565" s="202"/>
      <c r="FV565" s="202"/>
      <c r="FW565" s="202"/>
      <c r="FX565" s="202"/>
      <c r="FY565" s="202"/>
      <c r="FZ565" s="202"/>
      <c r="GA565" s="202"/>
      <c r="GB565" s="202"/>
      <c r="GC565" s="202"/>
      <c r="GD565" s="202"/>
      <c r="GE565" s="202"/>
      <c r="GF565" s="202"/>
      <c r="GG565" s="202"/>
      <c r="GH565" s="202"/>
    </row>
    <row r="566" spans="1:190" x14ac:dyDescent="0.25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  <c r="FE566" s="202"/>
      <c r="FF566" s="202"/>
      <c r="FG566" s="202"/>
      <c r="FH566" s="202"/>
      <c r="FI566" s="202"/>
      <c r="FJ566" s="202"/>
      <c r="FK566" s="202"/>
      <c r="FL566" s="202"/>
      <c r="FM566" s="202"/>
      <c r="FN566" s="202"/>
      <c r="FO566" s="202"/>
      <c r="FP566" s="202"/>
      <c r="FQ566" s="202"/>
      <c r="FR566" s="202"/>
      <c r="FS566" s="202"/>
      <c r="FT566" s="202"/>
      <c r="FU566" s="202"/>
      <c r="FV566" s="202"/>
      <c r="FW566" s="202"/>
      <c r="FX566" s="202"/>
      <c r="FY566" s="202"/>
      <c r="FZ566" s="202"/>
      <c r="GA566" s="202"/>
      <c r="GB566" s="202"/>
      <c r="GC566" s="202"/>
      <c r="GD566" s="202"/>
      <c r="GE566" s="202"/>
      <c r="GF566" s="202"/>
      <c r="GG566" s="202"/>
      <c r="GH566" s="202"/>
    </row>
    <row r="567" spans="1:190" x14ac:dyDescent="0.25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  <c r="FE567" s="202"/>
      <c r="FF567" s="202"/>
      <c r="FG567" s="202"/>
      <c r="FH567" s="202"/>
      <c r="FI567" s="202"/>
      <c r="FJ567" s="202"/>
      <c r="FK567" s="202"/>
      <c r="FL567" s="202"/>
      <c r="FM567" s="202"/>
      <c r="FN567" s="202"/>
      <c r="FO567" s="202"/>
      <c r="FP567" s="202"/>
      <c r="FQ567" s="202"/>
      <c r="FR567" s="202"/>
      <c r="FS567" s="202"/>
      <c r="FT567" s="202"/>
      <c r="FU567" s="202"/>
      <c r="FV567" s="202"/>
      <c r="FW567" s="202"/>
      <c r="FX567" s="202"/>
      <c r="FY567" s="202"/>
      <c r="FZ567" s="202"/>
      <c r="GA567" s="202"/>
      <c r="GB567" s="202"/>
      <c r="GC567" s="202"/>
      <c r="GD567" s="202"/>
      <c r="GE567" s="202"/>
      <c r="GF567" s="202"/>
      <c r="GG567" s="202"/>
      <c r="GH567" s="202"/>
    </row>
    <row r="568" spans="1:190" x14ac:dyDescent="0.25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  <c r="FE568" s="202"/>
      <c r="FF568" s="202"/>
      <c r="FG568" s="202"/>
      <c r="FH568" s="202"/>
      <c r="FI568" s="202"/>
      <c r="FJ568" s="202"/>
      <c r="FK568" s="202"/>
      <c r="FL568" s="202"/>
      <c r="FM568" s="202"/>
      <c r="FN568" s="202"/>
      <c r="FO568" s="202"/>
      <c r="FP568" s="202"/>
      <c r="FQ568" s="202"/>
      <c r="FR568" s="202"/>
      <c r="FS568" s="202"/>
      <c r="FT568" s="202"/>
      <c r="FU568" s="202"/>
      <c r="FV568" s="202"/>
      <c r="FW568" s="202"/>
      <c r="FX568" s="202"/>
      <c r="FY568" s="202"/>
      <c r="FZ568" s="202"/>
      <c r="GA568" s="202"/>
      <c r="GB568" s="202"/>
      <c r="GC568" s="202"/>
      <c r="GD568" s="202"/>
      <c r="GE568" s="202"/>
      <c r="GF568" s="202"/>
      <c r="GG568" s="202"/>
      <c r="GH568" s="202"/>
    </row>
    <row r="569" spans="1:190" x14ac:dyDescent="0.25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  <c r="FE569" s="202"/>
      <c r="FF569" s="202"/>
      <c r="FG569" s="202"/>
      <c r="FH569" s="202"/>
      <c r="FI569" s="202"/>
      <c r="FJ569" s="202"/>
      <c r="FK569" s="202"/>
      <c r="FL569" s="202"/>
      <c r="FM569" s="202"/>
      <c r="FN569" s="202"/>
      <c r="FO569" s="202"/>
      <c r="FP569" s="202"/>
      <c r="FQ569" s="202"/>
      <c r="FR569" s="202"/>
      <c r="FS569" s="202"/>
      <c r="FT569" s="202"/>
      <c r="FU569" s="202"/>
      <c r="FV569" s="202"/>
      <c r="FW569" s="202"/>
      <c r="FX569" s="202"/>
      <c r="FY569" s="202"/>
      <c r="FZ569" s="202"/>
      <c r="GA569" s="202"/>
      <c r="GB569" s="202"/>
      <c r="GC569" s="202"/>
      <c r="GD569" s="202"/>
      <c r="GE569" s="202"/>
      <c r="GF569" s="202"/>
      <c r="GG569" s="202"/>
      <c r="GH569" s="202"/>
    </row>
    <row r="570" spans="1:190" x14ac:dyDescent="0.25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  <c r="FE570" s="202"/>
      <c r="FF570" s="202"/>
      <c r="FG570" s="202"/>
      <c r="FH570" s="202"/>
      <c r="FI570" s="202"/>
      <c r="FJ570" s="202"/>
      <c r="FK570" s="202"/>
      <c r="FL570" s="202"/>
      <c r="FM570" s="202"/>
      <c r="FN570" s="202"/>
      <c r="FO570" s="202"/>
      <c r="FP570" s="202"/>
      <c r="FQ570" s="202"/>
      <c r="FR570" s="202"/>
      <c r="FS570" s="202"/>
      <c r="FT570" s="202"/>
      <c r="FU570" s="202"/>
      <c r="FV570" s="202"/>
      <c r="FW570" s="202"/>
      <c r="FX570" s="202"/>
      <c r="FY570" s="202"/>
      <c r="FZ570" s="202"/>
      <c r="GA570" s="202"/>
      <c r="GB570" s="202"/>
      <c r="GC570" s="202"/>
      <c r="GD570" s="202"/>
      <c r="GE570" s="202"/>
      <c r="GF570" s="202"/>
      <c r="GG570" s="202"/>
      <c r="GH570" s="202"/>
    </row>
    <row r="571" spans="1:190" x14ac:dyDescent="0.25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  <c r="FE571" s="202"/>
      <c r="FF571" s="202"/>
      <c r="FG571" s="202"/>
      <c r="FH571" s="202"/>
      <c r="FI571" s="202"/>
      <c r="FJ571" s="202"/>
      <c r="FK571" s="202"/>
      <c r="FL571" s="202"/>
      <c r="FM571" s="202"/>
      <c r="FN571" s="202"/>
      <c r="FO571" s="202"/>
      <c r="FP571" s="202"/>
      <c r="FQ571" s="202"/>
      <c r="FR571" s="202"/>
      <c r="FS571" s="202"/>
      <c r="FT571" s="202"/>
      <c r="FU571" s="202"/>
      <c r="FV571" s="202"/>
      <c r="FW571" s="202"/>
      <c r="FX571" s="202"/>
      <c r="FY571" s="202"/>
      <c r="FZ571" s="202"/>
      <c r="GA571" s="202"/>
      <c r="GB571" s="202"/>
      <c r="GC571" s="202"/>
      <c r="GD571" s="202"/>
      <c r="GE571" s="202"/>
      <c r="GF571" s="202"/>
      <c r="GG571" s="202"/>
      <c r="GH571" s="202"/>
    </row>
    <row r="572" spans="1:190" x14ac:dyDescent="0.25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  <c r="FE572" s="202"/>
      <c r="FF572" s="202"/>
      <c r="FG572" s="202"/>
      <c r="FH572" s="202"/>
      <c r="FI572" s="202"/>
      <c r="FJ572" s="202"/>
      <c r="FK572" s="202"/>
      <c r="FL572" s="202"/>
      <c r="FM572" s="202"/>
      <c r="FN572" s="202"/>
      <c r="FO572" s="202"/>
      <c r="FP572" s="202"/>
      <c r="FQ572" s="202"/>
      <c r="FR572" s="202"/>
      <c r="FS572" s="202"/>
      <c r="FT572" s="202"/>
      <c r="FU572" s="202"/>
      <c r="FV572" s="202"/>
      <c r="FW572" s="202"/>
      <c r="FX572" s="202"/>
      <c r="FY572" s="202"/>
      <c r="FZ572" s="202"/>
      <c r="GA572" s="202"/>
      <c r="GB572" s="202"/>
      <c r="GC572" s="202"/>
      <c r="GD572" s="202"/>
      <c r="GE572" s="202"/>
      <c r="GF572" s="202"/>
      <c r="GG572" s="202"/>
      <c r="GH572" s="202"/>
    </row>
    <row r="573" spans="1:190" x14ac:dyDescent="0.25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  <c r="FE573" s="202"/>
      <c r="FF573" s="202"/>
      <c r="FG573" s="202"/>
      <c r="FH573" s="202"/>
      <c r="FI573" s="202"/>
      <c r="FJ573" s="202"/>
      <c r="FK573" s="202"/>
      <c r="FL573" s="202"/>
      <c r="FM573" s="202"/>
      <c r="FN573" s="202"/>
      <c r="FO573" s="202"/>
      <c r="FP573" s="202"/>
      <c r="FQ573" s="202"/>
      <c r="FR573" s="202"/>
      <c r="FS573" s="202"/>
      <c r="FT573" s="202"/>
      <c r="FU573" s="202"/>
      <c r="FV573" s="202"/>
      <c r="FW573" s="202"/>
      <c r="FX573" s="202"/>
      <c r="FY573" s="202"/>
      <c r="FZ573" s="202"/>
      <c r="GA573" s="202"/>
      <c r="GB573" s="202"/>
      <c r="GC573" s="202"/>
      <c r="GD573" s="202"/>
      <c r="GE573" s="202"/>
      <c r="GF573" s="202"/>
      <c r="GG573" s="202"/>
      <c r="GH573" s="202"/>
    </row>
    <row r="574" spans="1:190" x14ac:dyDescent="0.25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  <c r="FE574" s="202"/>
      <c r="FF574" s="202"/>
      <c r="FG574" s="202"/>
      <c r="FH574" s="202"/>
      <c r="FI574" s="202"/>
      <c r="FJ574" s="202"/>
      <c r="FK574" s="202"/>
      <c r="FL574" s="202"/>
      <c r="FM574" s="202"/>
      <c r="FN574" s="202"/>
      <c r="FO574" s="202"/>
      <c r="FP574" s="202"/>
      <c r="FQ574" s="202"/>
      <c r="FR574" s="202"/>
      <c r="FS574" s="202"/>
      <c r="FT574" s="202"/>
      <c r="FU574" s="202"/>
      <c r="FV574" s="202"/>
      <c r="FW574" s="202"/>
      <c r="FX574" s="202"/>
      <c r="FY574" s="202"/>
      <c r="FZ574" s="202"/>
      <c r="GA574" s="202"/>
      <c r="GB574" s="202"/>
      <c r="GC574" s="202"/>
      <c r="GD574" s="202"/>
      <c r="GE574" s="202"/>
      <c r="GF574" s="202"/>
      <c r="GG574" s="202"/>
      <c r="GH574" s="202"/>
    </row>
    <row r="575" spans="1:190" x14ac:dyDescent="0.25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  <c r="FE575" s="202"/>
      <c r="FF575" s="202"/>
      <c r="FG575" s="202"/>
      <c r="FH575" s="202"/>
      <c r="FI575" s="202"/>
      <c r="FJ575" s="202"/>
      <c r="FK575" s="202"/>
      <c r="FL575" s="202"/>
      <c r="FM575" s="202"/>
      <c r="FN575" s="202"/>
      <c r="FO575" s="202"/>
      <c r="FP575" s="202"/>
      <c r="FQ575" s="202"/>
      <c r="FR575" s="202"/>
      <c r="FS575" s="202"/>
      <c r="FT575" s="202"/>
      <c r="FU575" s="202"/>
      <c r="FV575" s="202"/>
      <c r="FW575" s="202"/>
      <c r="FX575" s="202"/>
      <c r="FY575" s="202"/>
      <c r="FZ575" s="202"/>
      <c r="GA575" s="202"/>
      <c r="GB575" s="202"/>
      <c r="GC575" s="202"/>
      <c r="GD575" s="202"/>
      <c r="GE575" s="202"/>
      <c r="GF575" s="202"/>
      <c r="GG575" s="202"/>
      <c r="GH575" s="202"/>
    </row>
    <row r="576" spans="1:190" x14ac:dyDescent="0.25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  <c r="FE576" s="202"/>
      <c r="FF576" s="202"/>
      <c r="FG576" s="202"/>
      <c r="FH576" s="202"/>
      <c r="FI576" s="202"/>
      <c r="FJ576" s="202"/>
      <c r="FK576" s="202"/>
      <c r="FL576" s="202"/>
      <c r="FM576" s="202"/>
      <c r="FN576" s="202"/>
      <c r="FO576" s="202"/>
      <c r="FP576" s="202"/>
      <c r="FQ576" s="202"/>
      <c r="FR576" s="202"/>
      <c r="FS576" s="202"/>
      <c r="FT576" s="202"/>
      <c r="FU576" s="202"/>
      <c r="FV576" s="202"/>
      <c r="FW576" s="202"/>
      <c r="FX576" s="202"/>
      <c r="FY576" s="202"/>
      <c r="FZ576" s="202"/>
      <c r="GA576" s="202"/>
      <c r="GB576" s="202"/>
      <c r="GC576" s="202"/>
      <c r="GD576" s="202"/>
      <c r="GE576" s="202"/>
      <c r="GF576" s="202"/>
      <c r="GG576" s="202"/>
      <c r="GH576" s="202"/>
    </row>
    <row r="577" spans="1:190" x14ac:dyDescent="0.25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  <c r="FE577" s="202"/>
      <c r="FF577" s="202"/>
      <c r="FG577" s="202"/>
      <c r="FH577" s="202"/>
      <c r="FI577" s="202"/>
      <c r="FJ577" s="202"/>
      <c r="FK577" s="202"/>
      <c r="FL577" s="202"/>
      <c r="FM577" s="202"/>
      <c r="FN577" s="202"/>
      <c r="FO577" s="202"/>
      <c r="FP577" s="202"/>
      <c r="FQ577" s="202"/>
      <c r="FR577" s="202"/>
      <c r="FS577" s="202"/>
      <c r="FT577" s="202"/>
      <c r="FU577" s="202"/>
      <c r="FV577" s="202"/>
      <c r="FW577" s="202"/>
      <c r="FX577" s="202"/>
      <c r="FY577" s="202"/>
      <c r="FZ577" s="202"/>
      <c r="GA577" s="202"/>
      <c r="GB577" s="202"/>
      <c r="GC577" s="202"/>
      <c r="GD577" s="202"/>
      <c r="GE577" s="202"/>
      <c r="GF577" s="202"/>
      <c r="GG577" s="202"/>
      <c r="GH577" s="202"/>
    </row>
    <row r="578" spans="1:190" x14ac:dyDescent="0.25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  <c r="FE578" s="202"/>
      <c r="FF578" s="202"/>
      <c r="FG578" s="202"/>
      <c r="FH578" s="202"/>
      <c r="FI578" s="202"/>
      <c r="FJ578" s="202"/>
      <c r="FK578" s="202"/>
      <c r="FL578" s="202"/>
      <c r="FM578" s="202"/>
      <c r="FN578" s="202"/>
      <c r="FO578" s="202"/>
      <c r="FP578" s="202"/>
      <c r="FQ578" s="202"/>
      <c r="FR578" s="202"/>
      <c r="FS578" s="202"/>
      <c r="FT578" s="202"/>
      <c r="FU578" s="202"/>
      <c r="FV578" s="202"/>
      <c r="FW578" s="202"/>
      <c r="FX578" s="202"/>
      <c r="FY578" s="202"/>
      <c r="FZ578" s="202"/>
      <c r="GA578" s="202"/>
      <c r="GB578" s="202"/>
      <c r="GC578" s="202"/>
      <c r="GD578" s="202"/>
      <c r="GE578" s="202"/>
      <c r="GF578" s="202"/>
      <c r="GG578" s="202"/>
      <c r="GH578" s="202"/>
    </row>
    <row r="579" spans="1:190" x14ac:dyDescent="0.25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  <c r="FE579" s="202"/>
      <c r="FF579" s="202"/>
      <c r="FG579" s="202"/>
      <c r="FH579" s="202"/>
      <c r="FI579" s="202"/>
      <c r="FJ579" s="202"/>
      <c r="FK579" s="202"/>
      <c r="FL579" s="202"/>
      <c r="FM579" s="202"/>
      <c r="FN579" s="202"/>
      <c r="FO579" s="202"/>
      <c r="FP579" s="202"/>
      <c r="FQ579" s="202"/>
      <c r="FR579" s="202"/>
      <c r="FS579" s="202"/>
      <c r="FT579" s="202"/>
      <c r="FU579" s="202"/>
      <c r="FV579" s="202"/>
      <c r="FW579" s="202"/>
      <c r="FX579" s="202"/>
      <c r="FY579" s="202"/>
      <c r="FZ579" s="202"/>
      <c r="GA579" s="202"/>
      <c r="GB579" s="202"/>
      <c r="GC579" s="202"/>
      <c r="GD579" s="202"/>
      <c r="GE579" s="202"/>
      <c r="GF579" s="202"/>
      <c r="GG579" s="202"/>
      <c r="GH579" s="202"/>
    </row>
    <row r="580" spans="1:190" x14ac:dyDescent="0.25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  <c r="FE580" s="202"/>
      <c r="FF580" s="202"/>
      <c r="FG580" s="202"/>
      <c r="FH580" s="202"/>
      <c r="FI580" s="202"/>
      <c r="FJ580" s="202"/>
      <c r="FK580" s="202"/>
      <c r="FL580" s="202"/>
      <c r="FM580" s="202"/>
      <c r="FN580" s="202"/>
      <c r="FO580" s="202"/>
      <c r="FP580" s="202"/>
      <c r="FQ580" s="202"/>
      <c r="FR580" s="202"/>
      <c r="FS580" s="202"/>
      <c r="FT580" s="202"/>
      <c r="FU580" s="202"/>
      <c r="FV580" s="202"/>
      <c r="FW580" s="202"/>
      <c r="FX580" s="202"/>
      <c r="FY580" s="202"/>
      <c r="FZ580" s="202"/>
      <c r="GA580" s="202"/>
      <c r="GB580" s="202"/>
      <c r="GC580" s="202"/>
      <c r="GD580" s="202"/>
      <c r="GE580" s="202"/>
      <c r="GF580" s="202"/>
      <c r="GG580" s="202"/>
      <c r="GH580" s="202"/>
    </row>
    <row r="581" spans="1:190" x14ac:dyDescent="0.25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  <c r="FE581" s="202"/>
      <c r="FF581" s="202"/>
      <c r="FG581" s="202"/>
      <c r="FH581" s="202"/>
      <c r="FI581" s="202"/>
      <c r="FJ581" s="202"/>
      <c r="FK581" s="202"/>
      <c r="FL581" s="202"/>
      <c r="FM581" s="202"/>
      <c r="FN581" s="202"/>
      <c r="FO581" s="202"/>
      <c r="FP581" s="202"/>
      <c r="FQ581" s="202"/>
      <c r="FR581" s="202"/>
      <c r="FS581" s="202"/>
      <c r="FT581" s="202"/>
      <c r="FU581" s="202"/>
      <c r="FV581" s="202"/>
      <c r="FW581" s="202"/>
      <c r="FX581" s="202"/>
      <c r="FY581" s="202"/>
      <c r="FZ581" s="202"/>
      <c r="GA581" s="202"/>
      <c r="GB581" s="202"/>
      <c r="GC581" s="202"/>
      <c r="GD581" s="202"/>
      <c r="GE581" s="202"/>
      <c r="GF581" s="202"/>
      <c r="GG581" s="202"/>
      <c r="GH581" s="202"/>
    </row>
    <row r="582" spans="1:190" x14ac:dyDescent="0.25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  <c r="FE582" s="202"/>
      <c r="FF582" s="202"/>
      <c r="FG582" s="202"/>
      <c r="FH582" s="202"/>
      <c r="FI582" s="202"/>
      <c r="FJ582" s="202"/>
      <c r="FK582" s="202"/>
      <c r="FL582" s="202"/>
      <c r="FM582" s="202"/>
      <c r="FN582" s="202"/>
      <c r="FO582" s="202"/>
      <c r="FP582" s="202"/>
      <c r="FQ582" s="202"/>
      <c r="FR582" s="202"/>
      <c r="FS582" s="202"/>
      <c r="FT582" s="202"/>
      <c r="FU582" s="202"/>
      <c r="FV582" s="202"/>
      <c r="FW582" s="202"/>
      <c r="FX582" s="202"/>
      <c r="FY582" s="202"/>
      <c r="FZ582" s="202"/>
      <c r="GA582" s="202"/>
      <c r="GB582" s="202"/>
      <c r="GC582" s="202"/>
      <c r="GD582" s="202"/>
      <c r="GE582" s="202"/>
      <c r="GF582" s="202"/>
      <c r="GG582" s="202"/>
      <c r="GH582" s="202"/>
    </row>
    <row r="583" spans="1:190" x14ac:dyDescent="0.25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  <c r="FE583" s="202"/>
      <c r="FF583" s="202"/>
      <c r="FG583" s="202"/>
      <c r="FH583" s="202"/>
      <c r="FI583" s="202"/>
      <c r="FJ583" s="202"/>
      <c r="FK583" s="202"/>
      <c r="FL583" s="202"/>
      <c r="FM583" s="202"/>
      <c r="FN583" s="202"/>
      <c r="FO583" s="202"/>
      <c r="FP583" s="202"/>
      <c r="FQ583" s="202"/>
      <c r="FR583" s="202"/>
      <c r="FS583" s="202"/>
      <c r="FT583" s="202"/>
      <c r="FU583" s="202"/>
      <c r="FV583" s="202"/>
      <c r="FW583" s="202"/>
      <c r="FX583" s="202"/>
      <c r="FY583" s="202"/>
      <c r="FZ583" s="202"/>
      <c r="GA583" s="202"/>
      <c r="GB583" s="202"/>
      <c r="GC583" s="202"/>
      <c r="GD583" s="202"/>
      <c r="GE583" s="202"/>
      <c r="GF583" s="202"/>
      <c r="GG583" s="202"/>
      <c r="GH583" s="202"/>
    </row>
    <row r="584" spans="1:190" x14ac:dyDescent="0.25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  <c r="FE584" s="202"/>
      <c r="FF584" s="202"/>
      <c r="FG584" s="202"/>
      <c r="FH584" s="202"/>
      <c r="FI584" s="202"/>
      <c r="FJ584" s="202"/>
      <c r="FK584" s="202"/>
      <c r="FL584" s="202"/>
      <c r="FM584" s="202"/>
      <c r="FN584" s="202"/>
      <c r="FO584" s="202"/>
      <c r="FP584" s="202"/>
      <c r="FQ584" s="202"/>
      <c r="FR584" s="202"/>
      <c r="FS584" s="202"/>
      <c r="FT584" s="202"/>
      <c r="FU584" s="202"/>
      <c r="FV584" s="202"/>
      <c r="FW584" s="202"/>
      <c r="FX584" s="202"/>
      <c r="FY584" s="202"/>
      <c r="FZ584" s="202"/>
      <c r="GA584" s="202"/>
      <c r="GB584" s="202"/>
      <c r="GC584" s="202"/>
      <c r="GD584" s="202"/>
      <c r="GE584" s="202"/>
      <c r="GF584" s="202"/>
      <c r="GG584" s="202"/>
      <c r="GH584" s="202"/>
    </row>
    <row r="585" spans="1:190" x14ac:dyDescent="0.25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  <c r="FE585" s="202"/>
      <c r="FF585" s="202"/>
      <c r="FG585" s="202"/>
      <c r="FH585" s="202"/>
      <c r="FI585" s="202"/>
      <c r="FJ585" s="202"/>
      <c r="FK585" s="202"/>
      <c r="FL585" s="202"/>
      <c r="FM585" s="202"/>
      <c r="FN585" s="202"/>
      <c r="FO585" s="202"/>
      <c r="FP585" s="202"/>
      <c r="FQ585" s="202"/>
      <c r="FR585" s="202"/>
      <c r="FS585" s="202"/>
      <c r="FT585" s="202"/>
      <c r="FU585" s="202"/>
      <c r="FV585" s="202"/>
      <c r="FW585" s="202"/>
      <c r="FX585" s="202"/>
      <c r="FY585" s="202"/>
      <c r="FZ585" s="202"/>
      <c r="GA585" s="202"/>
      <c r="GB585" s="202"/>
      <c r="GC585" s="202"/>
      <c r="GD585" s="202"/>
      <c r="GE585" s="202"/>
      <c r="GF585" s="202"/>
      <c r="GG585" s="202"/>
      <c r="GH585" s="202"/>
    </row>
    <row r="586" spans="1:190" x14ac:dyDescent="0.25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  <c r="FE586" s="202"/>
      <c r="FF586" s="202"/>
      <c r="FG586" s="202"/>
      <c r="FH586" s="202"/>
      <c r="FI586" s="202"/>
      <c r="FJ586" s="202"/>
      <c r="FK586" s="202"/>
      <c r="FL586" s="202"/>
      <c r="FM586" s="202"/>
      <c r="FN586" s="202"/>
      <c r="FO586" s="202"/>
      <c r="FP586" s="202"/>
      <c r="FQ586" s="202"/>
      <c r="FR586" s="202"/>
      <c r="FS586" s="202"/>
      <c r="FT586" s="202"/>
      <c r="FU586" s="202"/>
      <c r="FV586" s="202"/>
      <c r="FW586" s="202"/>
      <c r="FX586" s="202"/>
      <c r="FY586" s="202"/>
      <c r="FZ586" s="202"/>
      <c r="GA586" s="202"/>
      <c r="GB586" s="202"/>
      <c r="GC586" s="202"/>
      <c r="GD586" s="202"/>
      <c r="GE586" s="202"/>
      <c r="GF586" s="202"/>
      <c r="GG586" s="202"/>
      <c r="GH586" s="202"/>
    </row>
    <row r="587" spans="1:190" x14ac:dyDescent="0.25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  <c r="FE587" s="202"/>
      <c r="FF587" s="202"/>
      <c r="FG587" s="202"/>
      <c r="FH587" s="202"/>
      <c r="FI587" s="202"/>
      <c r="FJ587" s="202"/>
      <c r="FK587" s="202"/>
      <c r="FL587" s="202"/>
      <c r="FM587" s="202"/>
      <c r="FN587" s="202"/>
      <c r="FO587" s="202"/>
      <c r="FP587" s="202"/>
      <c r="FQ587" s="202"/>
      <c r="FR587" s="202"/>
      <c r="FS587" s="202"/>
      <c r="FT587" s="202"/>
      <c r="FU587" s="202"/>
      <c r="FV587" s="202"/>
      <c r="FW587" s="202"/>
      <c r="FX587" s="202"/>
      <c r="FY587" s="202"/>
      <c r="FZ587" s="202"/>
      <c r="GA587" s="202"/>
      <c r="GB587" s="202"/>
      <c r="GC587" s="202"/>
      <c r="GD587" s="202"/>
      <c r="GE587" s="202"/>
      <c r="GF587" s="202"/>
      <c r="GG587" s="202"/>
      <c r="GH587" s="202"/>
    </row>
    <row r="588" spans="1:190" x14ac:dyDescent="0.25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  <c r="FE588" s="202"/>
      <c r="FF588" s="202"/>
      <c r="FG588" s="202"/>
      <c r="FH588" s="202"/>
      <c r="FI588" s="202"/>
      <c r="FJ588" s="202"/>
      <c r="FK588" s="202"/>
      <c r="FL588" s="202"/>
      <c r="FM588" s="202"/>
      <c r="FN588" s="202"/>
      <c r="FO588" s="202"/>
      <c r="FP588" s="202"/>
      <c r="FQ588" s="202"/>
      <c r="FR588" s="202"/>
      <c r="FS588" s="202"/>
      <c r="FT588" s="202"/>
      <c r="FU588" s="202"/>
      <c r="FV588" s="202"/>
      <c r="FW588" s="202"/>
      <c r="FX588" s="202"/>
      <c r="FY588" s="202"/>
      <c r="FZ588" s="202"/>
      <c r="GA588" s="202"/>
      <c r="GB588" s="202"/>
      <c r="GC588" s="202"/>
      <c r="GD588" s="202"/>
      <c r="GE588" s="202"/>
      <c r="GF588" s="202"/>
      <c r="GG588" s="202"/>
      <c r="GH588" s="202"/>
    </row>
    <row r="589" spans="1:190" x14ac:dyDescent="0.25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  <c r="FE589" s="202"/>
      <c r="FF589" s="202"/>
      <c r="FG589" s="202"/>
      <c r="FH589" s="202"/>
      <c r="FI589" s="202"/>
      <c r="FJ589" s="202"/>
      <c r="FK589" s="202"/>
      <c r="FL589" s="202"/>
      <c r="FM589" s="202"/>
      <c r="FN589" s="202"/>
      <c r="FO589" s="202"/>
      <c r="FP589" s="202"/>
      <c r="FQ589" s="202"/>
      <c r="FR589" s="202"/>
      <c r="FS589" s="202"/>
      <c r="FT589" s="202"/>
      <c r="FU589" s="202"/>
      <c r="FV589" s="202"/>
      <c r="FW589" s="202"/>
      <c r="FX589" s="202"/>
      <c r="FY589" s="202"/>
      <c r="FZ589" s="202"/>
      <c r="GA589" s="202"/>
      <c r="GB589" s="202"/>
      <c r="GC589" s="202"/>
      <c r="GD589" s="202"/>
      <c r="GE589" s="202"/>
      <c r="GF589" s="202"/>
      <c r="GG589" s="202"/>
      <c r="GH589" s="202"/>
    </row>
    <row r="590" spans="1:190" x14ac:dyDescent="0.25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  <c r="FE590" s="202"/>
      <c r="FF590" s="202"/>
      <c r="FG590" s="202"/>
      <c r="FH590" s="202"/>
      <c r="FI590" s="202"/>
      <c r="FJ590" s="202"/>
      <c r="FK590" s="202"/>
      <c r="FL590" s="202"/>
      <c r="FM590" s="202"/>
      <c r="FN590" s="202"/>
      <c r="FO590" s="202"/>
      <c r="FP590" s="202"/>
      <c r="FQ590" s="202"/>
      <c r="FR590" s="202"/>
      <c r="FS590" s="202"/>
      <c r="FT590" s="202"/>
      <c r="FU590" s="202"/>
      <c r="FV590" s="202"/>
      <c r="FW590" s="202"/>
      <c r="FX590" s="202"/>
      <c r="FY590" s="202"/>
      <c r="FZ590" s="202"/>
      <c r="GA590" s="202"/>
      <c r="GB590" s="202"/>
      <c r="GC590" s="202"/>
      <c r="GD590" s="202"/>
      <c r="GE590" s="202"/>
      <c r="GF590" s="202"/>
      <c r="GG590" s="202"/>
      <c r="GH590" s="202"/>
    </row>
    <row r="591" spans="1:190" x14ac:dyDescent="0.25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  <c r="FE591" s="202"/>
      <c r="FF591" s="202"/>
      <c r="FG591" s="202"/>
      <c r="FH591" s="202"/>
      <c r="FI591" s="202"/>
      <c r="FJ591" s="202"/>
      <c r="FK591" s="202"/>
      <c r="FL591" s="202"/>
      <c r="FM591" s="202"/>
      <c r="FN591" s="202"/>
      <c r="FO591" s="202"/>
      <c r="FP591" s="202"/>
      <c r="FQ591" s="202"/>
      <c r="FR591" s="202"/>
      <c r="FS591" s="202"/>
      <c r="FT591" s="202"/>
      <c r="FU591" s="202"/>
      <c r="FV591" s="202"/>
      <c r="FW591" s="202"/>
      <c r="FX591" s="202"/>
      <c r="FY591" s="202"/>
      <c r="FZ591" s="202"/>
      <c r="GA591" s="202"/>
      <c r="GB591" s="202"/>
      <c r="GC591" s="202"/>
      <c r="GD591" s="202"/>
      <c r="GE591" s="202"/>
      <c r="GF591" s="202"/>
      <c r="GG591" s="202"/>
      <c r="GH591" s="202"/>
    </row>
    <row r="592" spans="1:190" x14ac:dyDescent="0.25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  <c r="FE592" s="202"/>
      <c r="FF592" s="202"/>
      <c r="FG592" s="202"/>
      <c r="FH592" s="202"/>
      <c r="FI592" s="202"/>
      <c r="FJ592" s="202"/>
      <c r="FK592" s="202"/>
      <c r="FL592" s="202"/>
      <c r="FM592" s="202"/>
      <c r="FN592" s="202"/>
      <c r="FO592" s="202"/>
      <c r="FP592" s="202"/>
      <c r="FQ592" s="202"/>
      <c r="FR592" s="202"/>
      <c r="FS592" s="202"/>
      <c r="FT592" s="202"/>
      <c r="FU592" s="202"/>
      <c r="FV592" s="202"/>
      <c r="FW592" s="202"/>
      <c r="FX592" s="202"/>
      <c r="FY592" s="202"/>
      <c r="FZ592" s="202"/>
      <c r="GA592" s="202"/>
      <c r="GB592" s="202"/>
      <c r="GC592" s="202"/>
      <c r="GD592" s="202"/>
      <c r="GE592" s="202"/>
      <c r="GF592" s="202"/>
      <c r="GG592" s="202"/>
      <c r="GH592" s="202"/>
    </row>
    <row r="593" spans="1:190" x14ac:dyDescent="0.25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  <c r="FE593" s="202"/>
      <c r="FF593" s="202"/>
      <c r="FG593" s="202"/>
      <c r="FH593" s="202"/>
      <c r="FI593" s="202"/>
      <c r="FJ593" s="202"/>
      <c r="FK593" s="202"/>
      <c r="FL593" s="202"/>
      <c r="FM593" s="202"/>
      <c r="FN593" s="202"/>
      <c r="FO593" s="202"/>
      <c r="FP593" s="202"/>
      <c r="FQ593" s="202"/>
      <c r="FR593" s="202"/>
      <c r="FS593" s="202"/>
      <c r="FT593" s="202"/>
      <c r="FU593" s="202"/>
      <c r="FV593" s="202"/>
      <c r="FW593" s="202"/>
      <c r="FX593" s="202"/>
      <c r="FY593" s="202"/>
      <c r="FZ593" s="202"/>
      <c r="GA593" s="202"/>
      <c r="GB593" s="202"/>
      <c r="GC593" s="202"/>
      <c r="GD593" s="202"/>
      <c r="GE593" s="202"/>
      <c r="GF593" s="202"/>
      <c r="GG593" s="202"/>
      <c r="GH593" s="202"/>
    </row>
    <row r="594" spans="1:190" x14ac:dyDescent="0.25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  <c r="FE594" s="202"/>
      <c r="FF594" s="202"/>
      <c r="FG594" s="202"/>
      <c r="FH594" s="202"/>
      <c r="FI594" s="202"/>
      <c r="FJ594" s="202"/>
      <c r="FK594" s="202"/>
      <c r="FL594" s="202"/>
      <c r="FM594" s="202"/>
      <c r="FN594" s="202"/>
      <c r="FO594" s="202"/>
      <c r="FP594" s="202"/>
      <c r="FQ594" s="202"/>
      <c r="FR594" s="202"/>
      <c r="FS594" s="202"/>
      <c r="FT594" s="202"/>
      <c r="FU594" s="202"/>
      <c r="FV594" s="202"/>
      <c r="FW594" s="202"/>
      <c r="FX594" s="202"/>
      <c r="FY594" s="202"/>
      <c r="FZ594" s="202"/>
      <c r="GA594" s="202"/>
      <c r="GB594" s="202"/>
      <c r="GC594" s="202"/>
      <c r="GD594" s="202"/>
      <c r="GE594" s="202"/>
      <c r="GF594" s="202"/>
      <c r="GG594" s="202"/>
      <c r="GH594" s="202"/>
    </row>
    <row r="595" spans="1:190" x14ac:dyDescent="0.25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  <c r="FE595" s="202"/>
      <c r="FF595" s="202"/>
      <c r="FG595" s="202"/>
      <c r="FH595" s="202"/>
      <c r="FI595" s="202"/>
      <c r="FJ595" s="202"/>
      <c r="FK595" s="202"/>
      <c r="FL595" s="202"/>
      <c r="FM595" s="202"/>
      <c r="FN595" s="202"/>
      <c r="FO595" s="202"/>
      <c r="FP595" s="202"/>
      <c r="FQ595" s="202"/>
      <c r="FR595" s="202"/>
      <c r="FS595" s="202"/>
      <c r="FT595" s="202"/>
      <c r="FU595" s="202"/>
      <c r="FV595" s="202"/>
      <c r="FW595" s="202"/>
      <c r="FX595" s="202"/>
      <c r="FY595" s="202"/>
      <c r="FZ595" s="202"/>
      <c r="GA595" s="202"/>
      <c r="GB595" s="202"/>
      <c r="GC595" s="202"/>
      <c r="GD595" s="202"/>
      <c r="GE595" s="202"/>
      <c r="GF595" s="202"/>
      <c r="GG595" s="202"/>
      <c r="GH595" s="202"/>
    </row>
    <row r="596" spans="1:190" x14ac:dyDescent="0.25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  <c r="FE596" s="202"/>
      <c r="FF596" s="202"/>
      <c r="FG596" s="202"/>
      <c r="FH596" s="202"/>
      <c r="FI596" s="202"/>
      <c r="FJ596" s="202"/>
      <c r="FK596" s="202"/>
      <c r="FL596" s="202"/>
      <c r="FM596" s="202"/>
      <c r="FN596" s="202"/>
      <c r="FO596" s="202"/>
      <c r="FP596" s="202"/>
      <c r="FQ596" s="202"/>
      <c r="FR596" s="202"/>
      <c r="FS596" s="202"/>
      <c r="FT596" s="202"/>
      <c r="FU596" s="202"/>
      <c r="FV596" s="202"/>
      <c r="FW596" s="202"/>
      <c r="FX596" s="202"/>
      <c r="FY596" s="202"/>
      <c r="FZ596" s="202"/>
      <c r="GA596" s="202"/>
      <c r="GB596" s="202"/>
      <c r="GC596" s="202"/>
      <c r="GD596" s="202"/>
      <c r="GE596" s="202"/>
      <c r="GF596" s="202"/>
      <c r="GG596" s="202"/>
      <c r="GH596" s="202"/>
    </row>
    <row r="597" spans="1:190" x14ac:dyDescent="0.25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  <c r="FE597" s="202"/>
      <c r="FF597" s="202"/>
      <c r="FG597" s="202"/>
      <c r="FH597" s="202"/>
      <c r="FI597" s="202"/>
      <c r="FJ597" s="202"/>
      <c r="FK597" s="202"/>
      <c r="FL597" s="202"/>
      <c r="FM597" s="202"/>
      <c r="FN597" s="202"/>
      <c r="FO597" s="202"/>
      <c r="FP597" s="202"/>
      <c r="FQ597" s="202"/>
      <c r="FR597" s="202"/>
      <c r="FS597" s="202"/>
      <c r="FT597" s="202"/>
      <c r="FU597" s="202"/>
      <c r="FV597" s="202"/>
      <c r="FW597" s="202"/>
      <c r="FX597" s="202"/>
      <c r="FY597" s="202"/>
      <c r="FZ597" s="202"/>
      <c r="GA597" s="202"/>
      <c r="GB597" s="202"/>
      <c r="GC597" s="202"/>
      <c r="GD597" s="202"/>
      <c r="GE597" s="202"/>
      <c r="GF597" s="202"/>
      <c r="GG597" s="202"/>
      <c r="GH597" s="202"/>
    </row>
    <row r="598" spans="1:190" x14ac:dyDescent="0.25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  <c r="FE598" s="202"/>
      <c r="FF598" s="202"/>
      <c r="FG598" s="202"/>
      <c r="FH598" s="202"/>
      <c r="FI598" s="202"/>
      <c r="FJ598" s="202"/>
      <c r="FK598" s="202"/>
      <c r="FL598" s="202"/>
      <c r="FM598" s="202"/>
      <c r="FN598" s="202"/>
      <c r="FO598" s="202"/>
      <c r="FP598" s="202"/>
      <c r="FQ598" s="202"/>
      <c r="FR598" s="202"/>
      <c r="FS598" s="202"/>
      <c r="FT598" s="202"/>
      <c r="FU598" s="202"/>
      <c r="FV598" s="202"/>
      <c r="FW598" s="202"/>
      <c r="FX598" s="202"/>
      <c r="FY598" s="202"/>
      <c r="FZ598" s="202"/>
      <c r="GA598" s="202"/>
      <c r="GB598" s="202"/>
      <c r="GC598" s="202"/>
      <c r="GD598" s="202"/>
      <c r="GE598" s="202"/>
      <c r="GF598" s="202"/>
      <c r="GG598" s="202"/>
      <c r="GH598" s="202"/>
    </row>
    <row r="599" spans="1:190" x14ac:dyDescent="0.25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  <c r="FE599" s="202"/>
      <c r="FF599" s="202"/>
      <c r="FG599" s="202"/>
      <c r="FH599" s="202"/>
      <c r="FI599" s="202"/>
      <c r="FJ599" s="202"/>
      <c r="FK599" s="202"/>
      <c r="FL599" s="202"/>
      <c r="FM599" s="202"/>
      <c r="FN599" s="202"/>
      <c r="FO599" s="202"/>
      <c r="FP599" s="202"/>
      <c r="FQ599" s="202"/>
      <c r="FR599" s="202"/>
      <c r="FS599" s="202"/>
      <c r="FT599" s="202"/>
      <c r="FU599" s="202"/>
      <c r="FV599" s="202"/>
      <c r="FW599" s="202"/>
      <c r="FX599" s="202"/>
      <c r="FY599" s="202"/>
      <c r="FZ599" s="202"/>
      <c r="GA599" s="202"/>
      <c r="GB599" s="202"/>
      <c r="GC599" s="202"/>
      <c r="GD599" s="202"/>
      <c r="GE599" s="202"/>
      <c r="GF599" s="202"/>
      <c r="GG599" s="202"/>
      <c r="GH599" s="202"/>
    </row>
    <row r="600" spans="1:190" x14ac:dyDescent="0.25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  <c r="FE600" s="202"/>
      <c r="FF600" s="202"/>
      <c r="FG600" s="202"/>
      <c r="FH600" s="202"/>
      <c r="FI600" s="202"/>
      <c r="FJ600" s="202"/>
      <c r="FK600" s="202"/>
      <c r="FL600" s="202"/>
      <c r="FM600" s="202"/>
      <c r="FN600" s="202"/>
      <c r="FO600" s="202"/>
      <c r="FP600" s="202"/>
      <c r="FQ600" s="202"/>
      <c r="FR600" s="202"/>
      <c r="FS600" s="202"/>
      <c r="FT600" s="202"/>
      <c r="FU600" s="202"/>
      <c r="FV600" s="202"/>
      <c r="FW600" s="202"/>
      <c r="FX600" s="202"/>
      <c r="FY600" s="202"/>
      <c r="FZ600" s="202"/>
      <c r="GA600" s="202"/>
      <c r="GB600" s="202"/>
      <c r="GC600" s="202"/>
      <c r="GD600" s="202"/>
      <c r="GE600" s="202"/>
      <c r="GF600" s="202"/>
      <c r="GG600" s="202"/>
      <c r="GH600" s="202"/>
    </row>
    <row r="601" spans="1:190" x14ac:dyDescent="0.25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  <c r="FE601" s="202"/>
      <c r="FF601" s="202"/>
      <c r="FG601" s="202"/>
      <c r="FH601" s="202"/>
      <c r="FI601" s="202"/>
      <c r="FJ601" s="202"/>
      <c r="FK601" s="202"/>
      <c r="FL601" s="202"/>
      <c r="FM601" s="202"/>
      <c r="FN601" s="202"/>
      <c r="FO601" s="202"/>
      <c r="FP601" s="202"/>
      <c r="FQ601" s="202"/>
      <c r="FR601" s="202"/>
      <c r="FS601" s="202"/>
      <c r="FT601" s="202"/>
      <c r="FU601" s="202"/>
      <c r="FV601" s="202"/>
      <c r="FW601" s="202"/>
      <c r="FX601" s="202"/>
      <c r="FY601" s="202"/>
      <c r="FZ601" s="202"/>
      <c r="GA601" s="202"/>
      <c r="GB601" s="202"/>
      <c r="GC601" s="202"/>
      <c r="GD601" s="202"/>
      <c r="GE601" s="202"/>
      <c r="GF601" s="202"/>
      <c r="GG601" s="202"/>
      <c r="GH601" s="202"/>
    </row>
    <row r="602" spans="1:190" x14ac:dyDescent="0.25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  <c r="FE602" s="202"/>
      <c r="FF602" s="202"/>
      <c r="FG602" s="202"/>
      <c r="FH602" s="202"/>
      <c r="FI602" s="202"/>
      <c r="FJ602" s="202"/>
      <c r="FK602" s="202"/>
      <c r="FL602" s="202"/>
      <c r="FM602" s="202"/>
      <c r="FN602" s="202"/>
      <c r="FO602" s="202"/>
      <c r="FP602" s="202"/>
      <c r="FQ602" s="202"/>
      <c r="FR602" s="202"/>
      <c r="FS602" s="202"/>
      <c r="FT602" s="202"/>
      <c r="FU602" s="202"/>
      <c r="FV602" s="202"/>
      <c r="FW602" s="202"/>
      <c r="FX602" s="202"/>
      <c r="FY602" s="202"/>
      <c r="FZ602" s="202"/>
      <c r="GA602" s="202"/>
      <c r="GB602" s="202"/>
      <c r="GC602" s="202"/>
      <c r="GD602" s="202"/>
      <c r="GE602" s="202"/>
      <c r="GF602" s="202"/>
      <c r="GG602" s="202"/>
      <c r="GH602" s="202"/>
    </row>
    <row r="603" spans="1:190" x14ac:dyDescent="0.25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  <c r="FE603" s="202"/>
      <c r="FF603" s="202"/>
      <c r="FG603" s="202"/>
      <c r="FH603" s="202"/>
      <c r="FI603" s="202"/>
      <c r="FJ603" s="202"/>
      <c r="FK603" s="202"/>
      <c r="FL603" s="202"/>
      <c r="FM603" s="202"/>
      <c r="FN603" s="202"/>
      <c r="FO603" s="202"/>
      <c r="FP603" s="202"/>
      <c r="FQ603" s="202"/>
      <c r="FR603" s="202"/>
      <c r="FS603" s="202"/>
      <c r="FT603" s="202"/>
      <c r="FU603" s="202"/>
      <c r="FV603" s="202"/>
      <c r="FW603" s="202"/>
      <c r="FX603" s="202"/>
      <c r="FY603" s="202"/>
      <c r="FZ603" s="202"/>
      <c r="GA603" s="202"/>
      <c r="GB603" s="202"/>
      <c r="GC603" s="202"/>
      <c r="GD603" s="202"/>
      <c r="GE603" s="202"/>
      <c r="GF603" s="202"/>
      <c r="GG603" s="202"/>
      <c r="GH603" s="202"/>
    </row>
    <row r="604" spans="1:190" x14ac:dyDescent="0.25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  <c r="FE604" s="202"/>
      <c r="FF604" s="202"/>
      <c r="FG604" s="202"/>
      <c r="FH604" s="202"/>
      <c r="FI604" s="202"/>
      <c r="FJ604" s="202"/>
      <c r="FK604" s="202"/>
      <c r="FL604" s="202"/>
      <c r="FM604" s="202"/>
      <c r="FN604" s="202"/>
      <c r="FO604" s="202"/>
      <c r="FP604" s="202"/>
      <c r="FQ604" s="202"/>
      <c r="FR604" s="202"/>
      <c r="FS604" s="202"/>
      <c r="FT604" s="202"/>
      <c r="FU604" s="202"/>
      <c r="FV604" s="202"/>
      <c r="FW604" s="202"/>
      <c r="FX604" s="202"/>
      <c r="FY604" s="202"/>
      <c r="FZ604" s="202"/>
      <c r="GA604" s="202"/>
      <c r="GB604" s="202"/>
      <c r="GC604" s="202"/>
      <c r="GD604" s="202"/>
      <c r="GE604" s="202"/>
      <c r="GF604" s="202"/>
      <c r="GG604" s="202"/>
      <c r="GH604" s="202"/>
    </row>
    <row r="605" spans="1:190" x14ac:dyDescent="0.25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  <c r="FE605" s="202"/>
      <c r="FF605" s="202"/>
      <c r="FG605" s="202"/>
      <c r="FH605" s="202"/>
      <c r="FI605" s="202"/>
      <c r="FJ605" s="202"/>
      <c r="FK605" s="202"/>
      <c r="FL605" s="202"/>
      <c r="FM605" s="202"/>
      <c r="FN605" s="202"/>
      <c r="FO605" s="202"/>
      <c r="FP605" s="202"/>
      <c r="FQ605" s="202"/>
      <c r="FR605" s="202"/>
      <c r="FS605" s="202"/>
      <c r="FT605" s="202"/>
      <c r="FU605" s="202"/>
      <c r="FV605" s="202"/>
      <c r="FW605" s="202"/>
      <c r="FX605" s="202"/>
      <c r="FY605" s="202"/>
      <c r="FZ605" s="202"/>
      <c r="GA605" s="202"/>
      <c r="GB605" s="202"/>
      <c r="GC605" s="202"/>
      <c r="GD605" s="202"/>
      <c r="GE605" s="202"/>
      <c r="GF605" s="202"/>
      <c r="GG605" s="202"/>
      <c r="GH605" s="202"/>
    </row>
    <row r="606" spans="1:190" x14ac:dyDescent="0.25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  <c r="FE606" s="202"/>
      <c r="FF606" s="202"/>
      <c r="FG606" s="202"/>
      <c r="FH606" s="202"/>
      <c r="FI606" s="202"/>
      <c r="FJ606" s="202"/>
      <c r="FK606" s="202"/>
      <c r="FL606" s="202"/>
      <c r="FM606" s="202"/>
      <c r="FN606" s="202"/>
      <c r="FO606" s="202"/>
      <c r="FP606" s="202"/>
      <c r="FQ606" s="202"/>
      <c r="FR606" s="202"/>
      <c r="FS606" s="202"/>
      <c r="FT606" s="202"/>
      <c r="FU606" s="202"/>
      <c r="FV606" s="202"/>
      <c r="FW606" s="202"/>
      <c r="FX606" s="202"/>
      <c r="FY606" s="202"/>
      <c r="FZ606" s="202"/>
      <c r="GA606" s="202"/>
      <c r="GB606" s="202"/>
      <c r="GC606" s="202"/>
      <c r="GD606" s="202"/>
      <c r="GE606" s="202"/>
      <c r="GF606" s="202"/>
      <c r="GG606" s="202"/>
      <c r="GH606" s="202"/>
    </row>
    <row r="607" spans="1:190" x14ac:dyDescent="0.25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  <c r="FE607" s="202"/>
      <c r="FF607" s="202"/>
      <c r="FG607" s="202"/>
      <c r="FH607" s="202"/>
      <c r="FI607" s="202"/>
      <c r="FJ607" s="202"/>
      <c r="FK607" s="202"/>
      <c r="FL607" s="202"/>
      <c r="FM607" s="202"/>
      <c r="FN607" s="202"/>
      <c r="FO607" s="202"/>
      <c r="FP607" s="202"/>
      <c r="FQ607" s="202"/>
      <c r="FR607" s="202"/>
      <c r="FS607" s="202"/>
      <c r="FT607" s="202"/>
      <c r="FU607" s="202"/>
      <c r="FV607" s="202"/>
      <c r="FW607" s="202"/>
      <c r="FX607" s="202"/>
      <c r="FY607" s="202"/>
      <c r="FZ607" s="202"/>
      <c r="GA607" s="202"/>
      <c r="GB607" s="202"/>
      <c r="GC607" s="202"/>
      <c r="GD607" s="202"/>
      <c r="GE607" s="202"/>
      <c r="GF607" s="202"/>
      <c r="GG607" s="202"/>
      <c r="GH607" s="202"/>
    </row>
    <row r="608" spans="1:190" x14ac:dyDescent="0.25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  <c r="FE608" s="202"/>
      <c r="FF608" s="202"/>
      <c r="FG608" s="202"/>
      <c r="FH608" s="202"/>
      <c r="FI608" s="202"/>
      <c r="FJ608" s="202"/>
      <c r="FK608" s="202"/>
      <c r="FL608" s="202"/>
      <c r="FM608" s="202"/>
      <c r="FN608" s="202"/>
      <c r="FO608" s="202"/>
      <c r="FP608" s="202"/>
      <c r="FQ608" s="202"/>
      <c r="FR608" s="202"/>
      <c r="FS608" s="202"/>
      <c r="FT608" s="202"/>
      <c r="FU608" s="202"/>
      <c r="FV608" s="202"/>
      <c r="FW608" s="202"/>
      <c r="FX608" s="202"/>
      <c r="FY608" s="202"/>
      <c r="FZ608" s="202"/>
      <c r="GA608" s="202"/>
      <c r="GB608" s="202"/>
      <c r="GC608" s="202"/>
      <c r="GD608" s="202"/>
      <c r="GE608" s="202"/>
      <c r="GF608" s="202"/>
      <c r="GG608" s="202"/>
      <c r="GH608" s="202"/>
    </row>
    <row r="609" spans="1:190" x14ac:dyDescent="0.25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  <c r="FE609" s="202"/>
      <c r="FF609" s="202"/>
      <c r="FG609" s="202"/>
      <c r="FH609" s="202"/>
      <c r="FI609" s="202"/>
      <c r="FJ609" s="202"/>
      <c r="FK609" s="202"/>
      <c r="FL609" s="202"/>
      <c r="FM609" s="202"/>
      <c r="FN609" s="202"/>
      <c r="FO609" s="202"/>
      <c r="FP609" s="202"/>
      <c r="FQ609" s="202"/>
      <c r="FR609" s="202"/>
      <c r="FS609" s="202"/>
      <c r="FT609" s="202"/>
      <c r="FU609" s="202"/>
      <c r="FV609" s="202"/>
      <c r="FW609" s="202"/>
      <c r="FX609" s="202"/>
      <c r="FY609" s="202"/>
      <c r="FZ609" s="202"/>
      <c r="GA609" s="202"/>
      <c r="GB609" s="202"/>
      <c r="GC609" s="202"/>
      <c r="GD609" s="202"/>
      <c r="GE609" s="202"/>
      <c r="GF609" s="202"/>
      <c r="GG609" s="202"/>
      <c r="GH609" s="202"/>
    </row>
    <row r="610" spans="1:190" x14ac:dyDescent="0.25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  <c r="FE610" s="202"/>
      <c r="FF610" s="202"/>
      <c r="FG610" s="202"/>
      <c r="FH610" s="202"/>
      <c r="FI610" s="202"/>
      <c r="FJ610" s="202"/>
      <c r="FK610" s="202"/>
      <c r="FL610" s="202"/>
      <c r="FM610" s="202"/>
      <c r="FN610" s="202"/>
      <c r="FO610" s="202"/>
      <c r="FP610" s="202"/>
      <c r="FQ610" s="202"/>
      <c r="FR610" s="202"/>
      <c r="FS610" s="202"/>
      <c r="FT610" s="202"/>
      <c r="FU610" s="202"/>
      <c r="FV610" s="202"/>
      <c r="FW610" s="202"/>
      <c r="FX610" s="202"/>
      <c r="FY610" s="202"/>
      <c r="FZ610" s="202"/>
      <c r="GA610" s="202"/>
      <c r="GB610" s="202"/>
      <c r="GC610" s="202"/>
      <c r="GD610" s="202"/>
      <c r="GE610" s="202"/>
      <c r="GF610" s="202"/>
      <c r="GG610" s="202"/>
      <c r="GH610" s="202"/>
    </row>
    <row r="611" spans="1:190" x14ac:dyDescent="0.25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  <c r="FE611" s="202"/>
      <c r="FF611" s="202"/>
      <c r="FG611" s="202"/>
      <c r="FH611" s="202"/>
      <c r="FI611" s="202"/>
      <c r="FJ611" s="202"/>
      <c r="FK611" s="202"/>
      <c r="FL611" s="202"/>
      <c r="FM611" s="202"/>
      <c r="FN611" s="202"/>
      <c r="FO611" s="202"/>
      <c r="FP611" s="202"/>
      <c r="FQ611" s="202"/>
      <c r="FR611" s="202"/>
      <c r="FS611" s="202"/>
      <c r="FT611" s="202"/>
      <c r="FU611" s="202"/>
      <c r="FV611" s="202"/>
      <c r="FW611" s="202"/>
      <c r="FX611" s="202"/>
      <c r="FY611" s="202"/>
      <c r="FZ611" s="202"/>
      <c r="GA611" s="202"/>
      <c r="GB611" s="202"/>
      <c r="GC611" s="202"/>
      <c r="GD611" s="202"/>
      <c r="GE611" s="202"/>
      <c r="GF611" s="202"/>
      <c r="GG611" s="202"/>
      <c r="GH611" s="202"/>
    </row>
    <row r="612" spans="1:190" x14ac:dyDescent="0.25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  <c r="FE612" s="202"/>
      <c r="FF612" s="202"/>
      <c r="FG612" s="202"/>
      <c r="FH612" s="202"/>
      <c r="FI612" s="202"/>
      <c r="FJ612" s="202"/>
      <c r="FK612" s="202"/>
      <c r="FL612" s="202"/>
      <c r="FM612" s="202"/>
      <c r="FN612" s="202"/>
      <c r="FO612" s="202"/>
      <c r="FP612" s="202"/>
      <c r="FQ612" s="202"/>
      <c r="FR612" s="202"/>
      <c r="FS612" s="202"/>
      <c r="FT612" s="202"/>
      <c r="FU612" s="202"/>
      <c r="FV612" s="202"/>
      <c r="FW612" s="202"/>
      <c r="FX612" s="202"/>
      <c r="FY612" s="202"/>
      <c r="FZ612" s="202"/>
      <c r="GA612" s="202"/>
      <c r="GB612" s="202"/>
      <c r="GC612" s="202"/>
      <c r="GD612" s="202"/>
      <c r="GE612" s="202"/>
      <c r="GF612" s="202"/>
      <c r="GG612" s="202"/>
      <c r="GH612" s="202"/>
    </row>
    <row r="613" spans="1:190" x14ac:dyDescent="0.25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  <c r="FE613" s="202"/>
      <c r="FF613" s="202"/>
      <c r="FG613" s="202"/>
      <c r="FH613" s="202"/>
      <c r="FI613" s="202"/>
      <c r="FJ613" s="202"/>
      <c r="FK613" s="202"/>
      <c r="FL613" s="202"/>
      <c r="FM613" s="202"/>
      <c r="FN613" s="202"/>
      <c r="FO613" s="202"/>
      <c r="FP613" s="202"/>
      <c r="FQ613" s="202"/>
      <c r="FR613" s="202"/>
      <c r="FS613" s="202"/>
      <c r="FT613" s="202"/>
      <c r="FU613" s="202"/>
      <c r="FV613" s="202"/>
      <c r="FW613" s="202"/>
      <c r="FX613" s="202"/>
      <c r="FY613" s="202"/>
      <c r="FZ613" s="202"/>
      <c r="GA613" s="202"/>
      <c r="GB613" s="202"/>
      <c r="GC613" s="202"/>
      <c r="GD613" s="202"/>
      <c r="GE613" s="202"/>
      <c r="GF613" s="202"/>
      <c r="GG613" s="202"/>
      <c r="GH613" s="202"/>
    </row>
    <row r="614" spans="1:190" x14ac:dyDescent="0.25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  <c r="FE614" s="202"/>
      <c r="FF614" s="202"/>
      <c r="FG614" s="202"/>
      <c r="FH614" s="202"/>
      <c r="FI614" s="202"/>
      <c r="FJ614" s="202"/>
      <c r="FK614" s="202"/>
      <c r="FL614" s="202"/>
      <c r="FM614" s="202"/>
      <c r="FN614" s="202"/>
      <c r="FO614" s="202"/>
      <c r="FP614" s="202"/>
      <c r="FQ614" s="202"/>
      <c r="FR614" s="202"/>
      <c r="FS614" s="202"/>
      <c r="FT614" s="202"/>
      <c r="FU614" s="202"/>
      <c r="FV614" s="202"/>
      <c r="FW614" s="202"/>
      <c r="FX614" s="202"/>
      <c r="FY614" s="202"/>
      <c r="FZ614" s="202"/>
      <c r="GA614" s="202"/>
      <c r="GB614" s="202"/>
      <c r="GC614" s="202"/>
      <c r="GD614" s="202"/>
      <c r="GE614" s="202"/>
      <c r="GF614" s="202"/>
      <c r="GG614" s="202"/>
      <c r="GH614" s="202"/>
    </row>
    <row r="615" spans="1:190" x14ac:dyDescent="0.25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  <c r="FE615" s="202"/>
      <c r="FF615" s="202"/>
      <c r="FG615" s="202"/>
      <c r="FH615" s="202"/>
      <c r="FI615" s="202"/>
      <c r="FJ615" s="202"/>
      <c r="FK615" s="202"/>
      <c r="FL615" s="202"/>
      <c r="FM615" s="202"/>
      <c r="FN615" s="202"/>
      <c r="FO615" s="202"/>
      <c r="FP615" s="202"/>
      <c r="FQ615" s="202"/>
      <c r="FR615" s="202"/>
      <c r="FS615" s="202"/>
      <c r="FT615" s="202"/>
      <c r="FU615" s="202"/>
      <c r="FV615" s="202"/>
      <c r="FW615" s="202"/>
      <c r="FX615" s="202"/>
      <c r="FY615" s="202"/>
      <c r="FZ615" s="202"/>
      <c r="GA615" s="202"/>
      <c r="GB615" s="202"/>
      <c r="GC615" s="202"/>
      <c r="GD615" s="202"/>
      <c r="GE615" s="202"/>
      <c r="GF615" s="202"/>
      <c r="GG615" s="202"/>
      <c r="GH615" s="202"/>
    </row>
    <row r="616" spans="1:190" x14ac:dyDescent="0.25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  <c r="FE616" s="202"/>
      <c r="FF616" s="202"/>
      <c r="FG616" s="202"/>
      <c r="FH616" s="202"/>
      <c r="FI616" s="202"/>
      <c r="FJ616" s="202"/>
      <c r="FK616" s="202"/>
      <c r="FL616" s="202"/>
      <c r="FM616" s="202"/>
      <c r="FN616" s="202"/>
      <c r="FO616" s="202"/>
      <c r="FP616" s="202"/>
      <c r="FQ616" s="202"/>
      <c r="FR616" s="202"/>
      <c r="FS616" s="202"/>
      <c r="FT616" s="202"/>
      <c r="FU616" s="202"/>
      <c r="FV616" s="202"/>
      <c r="FW616" s="202"/>
      <c r="FX616" s="202"/>
      <c r="FY616" s="202"/>
      <c r="FZ616" s="202"/>
      <c r="GA616" s="202"/>
      <c r="GB616" s="202"/>
      <c r="GC616" s="202"/>
      <c r="GD616" s="202"/>
      <c r="GE616" s="202"/>
      <c r="GF616" s="202"/>
      <c r="GG616" s="202"/>
      <c r="GH616" s="202"/>
    </row>
    <row r="617" spans="1:190" x14ac:dyDescent="0.25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  <c r="FE617" s="202"/>
      <c r="FF617" s="202"/>
      <c r="FG617" s="202"/>
      <c r="FH617" s="202"/>
      <c r="FI617" s="202"/>
      <c r="FJ617" s="202"/>
      <c r="FK617" s="202"/>
      <c r="FL617" s="202"/>
      <c r="FM617" s="202"/>
      <c r="FN617" s="202"/>
      <c r="FO617" s="202"/>
      <c r="FP617" s="202"/>
      <c r="FQ617" s="202"/>
      <c r="FR617" s="202"/>
      <c r="FS617" s="202"/>
      <c r="FT617" s="202"/>
      <c r="FU617" s="202"/>
      <c r="FV617" s="202"/>
      <c r="FW617" s="202"/>
      <c r="FX617" s="202"/>
      <c r="FY617" s="202"/>
      <c r="FZ617" s="202"/>
      <c r="GA617" s="202"/>
      <c r="GB617" s="202"/>
      <c r="GC617" s="202"/>
      <c r="GD617" s="202"/>
      <c r="GE617" s="202"/>
      <c r="GF617" s="202"/>
      <c r="GG617" s="202"/>
      <c r="GH617" s="202"/>
    </row>
    <row r="618" spans="1:190" x14ac:dyDescent="0.25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  <c r="FE618" s="202"/>
      <c r="FF618" s="202"/>
      <c r="FG618" s="202"/>
      <c r="FH618" s="202"/>
      <c r="FI618" s="202"/>
      <c r="FJ618" s="202"/>
      <c r="FK618" s="202"/>
      <c r="FL618" s="202"/>
      <c r="FM618" s="202"/>
      <c r="FN618" s="202"/>
      <c r="FO618" s="202"/>
      <c r="FP618" s="202"/>
      <c r="FQ618" s="202"/>
      <c r="FR618" s="202"/>
      <c r="FS618" s="202"/>
      <c r="FT618" s="202"/>
      <c r="FU618" s="202"/>
      <c r="FV618" s="202"/>
      <c r="FW618" s="202"/>
      <c r="FX618" s="202"/>
      <c r="FY618" s="202"/>
      <c r="FZ618" s="202"/>
      <c r="GA618" s="202"/>
      <c r="GB618" s="202"/>
      <c r="GC618" s="202"/>
      <c r="GD618" s="202"/>
      <c r="GE618" s="202"/>
      <c r="GF618" s="202"/>
      <c r="GG618" s="202"/>
      <c r="GH618" s="202"/>
    </row>
    <row r="619" spans="1:190" x14ac:dyDescent="0.25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  <c r="FE619" s="202"/>
      <c r="FF619" s="202"/>
      <c r="FG619" s="202"/>
      <c r="FH619" s="202"/>
      <c r="FI619" s="202"/>
      <c r="FJ619" s="202"/>
      <c r="FK619" s="202"/>
      <c r="FL619" s="202"/>
      <c r="FM619" s="202"/>
      <c r="FN619" s="202"/>
      <c r="FO619" s="202"/>
      <c r="FP619" s="202"/>
      <c r="FQ619" s="202"/>
      <c r="FR619" s="202"/>
      <c r="FS619" s="202"/>
      <c r="FT619" s="202"/>
      <c r="FU619" s="202"/>
      <c r="FV619" s="202"/>
      <c r="FW619" s="202"/>
      <c r="FX619" s="202"/>
      <c r="FY619" s="202"/>
      <c r="FZ619" s="202"/>
      <c r="GA619" s="202"/>
      <c r="GB619" s="202"/>
      <c r="GC619" s="202"/>
      <c r="GD619" s="202"/>
      <c r="GE619" s="202"/>
      <c r="GF619" s="202"/>
      <c r="GG619" s="202"/>
      <c r="GH619" s="202"/>
    </row>
    <row r="620" spans="1:190" x14ac:dyDescent="0.25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  <c r="FE620" s="202"/>
      <c r="FF620" s="202"/>
      <c r="FG620" s="202"/>
      <c r="FH620" s="202"/>
      <c r="FI620" s="202"/>
      <c r="FJ620" s="202"/>
      <c r="FK620" s="202"/>
      <c r="FL620" s="202"/>
      <c r="FM620" s="202"/>
      <c r="FN620" s="202"/>
      <c r="FO620" s="202"/>
      <c r="FP620" s="202"/>
      <c r="FQ620" s="202"/>
      <c r="FR620" s="202"/>
      <c r="FS620" s="202"/>
      <c r="FT620" s="202"/>
      <c r="FU620" s="202"/>
      <c r="FV620" s="202"/>
      <c r="FW620" s="202"/>
      <c r="FX620" s="202"/>
      <c r="FY620" s="202"/>
      <c r="FZ620" s="202"/>
      <c r="GA620" s="202"/>
      <c r="GB620" s="202"/>
      <c r="GC620" s="202"/>
      <c r="GD620" s="202"/>
      <c r="GE620" s="202"/>
      <c r="GF620" s="202"/>
      <c r="GG620" s="202"/>
      <c r="GH620" s="202"/>
    </row>
    <row r="621" spans="1:190" x14ac:dyDescent="0.25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  <c r="FE621" s="202"/>
      <c r="FF621" s="202"/>
      <c r="FG621" s="202"/>
      <c r="FH621" s="202"/>
      <c r="FI621" s="202"/>
      <c r="FJ621" s="202"/>
      <c r="FK621" s="202"/>
      <c r="FL621" s="202"/>
      <c r="FM621" s="202"/>
      <c r="FN621" s="202"/>
      <c r="FO621" s="202"/>
      <c r="FP621" s="202"/>
      <c r="FQ621" s="202"/>
      <c r="FR621" s="202"/>
      <c r="FS621" s="202"/>
      <c r="FT621" s="202"/>
      <c r="FU621" s="202"/>
      <c r="FV621" s="202"/>
      <c r="FW621" s="202"/>
      <c r="FX621" s="202"/>
      <c r="FY621" s="202"/>
      <c r="FZ621" s="202"/>
      <c r="GA621" s="202"/>
      <c r="GB621" s="202"/>
      <c r="GC621" s="202"/>
      <c r="GD621" s="202"/>
      <c r="GE621" s="202"/>
      <c r="GF621" s="202"/>
      <c r="GG621" s="202"/>
      <c r="GH621" s="202"/>
    </row>
    <row r="622" spans="1:190" x14ac:dyDescent="0.25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  <c r="FE622" s="202"/>
      <c r="FF622" s="202"/>
      <c r="FG622" s="202"/>
      <c r="FH622" s="202"/>
      <c r="FI622" s="202"/>
      <c r="FJ622" s="202"/>
      <c r="FK622" s="202"/>
      <c r="FL622" s="202"/>
      <c r="FM622" s="202"/>
      <c r="FN622" s="202"/>
      <c r="FO622" s="202"/>
      <c r="FP622" s="202"/>
      <c r="FQ622" s="202"/>
      <c r="FR622" s="202"/>
      <c r="FS622" s="202"/>
      <c r="FT622" s="202"/>
      <c r="FU622" s="202"/>
      <c r="FV622" s="202"/>
      <c r="FW622" s="202"/>
      <c r="FX622" s="202"/>
      <c r="FY622" s="202"/>
      <c r="FZ622" s="202"/>
      <c r="GA622" s="202"/>
      <c r="GB622" s="202"/>
      <c r="GC622" s="202"/>
      <c r="GD622" s="202"/>
      <c r="GE622" s="202"/>
      <c r="GF622" s="202"/>
      <c r="GG622" s="202"/>
      <c r="GH622" s="202"/>
    </row>
    <row r="623" spans="1:190" x14ac:dyDescent="0.25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  <c r="FE623" s="202"/>
      <c r="FF623" s="202"/>
      <c r="FG623" s="202"/>
      <c r="FH623" s="202"/>
      <c r="FI623" s="202"/>
      <c r="FJ623" s="202"/>
      <c r="FK623" s="202"/>
      <c r="FL623" s="202"/>
      <c r="FM623" s="202"/>
      <c r="FN623" s="202"/>
      <c r="FO623" s="202"/>
      <c r="FP623" s="202"/>
      <c r="FQ623" s="202"/>
      <c r="FR623" s="202"/>
      <c r="FS623" s="202"/>
      <c r="FT623" s="202"/>
      <c r="FU623" s="202"/>
      <c r="FV623" s="202"/>
      <c r="FW623" s="202"/>
      <c r="FX623" s="202"/>
      <c r="FY623" s="202"/>
      <c r="FZ623" s="202"/>
      <c r="GA623" s="202"/>
      <c r="GB623" s="202"/>
      <c r="GC623" s="202"/>
      <c r="GD623" s="202"/>
      <c r="GE623" s="202"/>
      <c r="GF623" s="202"/>
      <c r="GG623" s="202"/>
      <c r="GH623" s="202"/>
    </row>
    <row r="624" spans="1:190" x14ac:dyDescent="0.25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  <c r="FE624" s="202"/>
      <c r="FF624" s="202"/>
      <c r="FG624" s="202"/>
      <c r="FH624" s="202"/>
      <c r="FI624" s="202"/>
      <c r="FJ624" s="202"/>
      <c r="FK624" s="202"/>
      <c r="FL624" s="202"/>
      <c r="FM624" s="202"/>
      <c r="FN624" s="202"/>
      <c r="FO624" s="202"/>
      <c r="FP624" s="202"/>
      <c r="FQ624" s="202"/>
      <c r="FR624" s="202"/>
      <c r="FS624" s="202"/>
      <c r="FT624" s="202"/>
      <c r="FU624" s="202"/>
      <c r="FV624" s="202"/>
      <c r="FW624" s="202"/>
      <c r="FX624" s="202"/>
      <c r="FY624" s="202"/>
      <c r="FZ624" s="202"/>
      <c r="GA624" s="202"/>
      <c r="GB624" s="202"/>
      <c r="GC624" s="202"/>
      <c r="GD624" s="202"/>
      <c r="GE624" s="202"/>
      <c r="GF624" s="202"/>
      <c r="GG624" s="202"/>
      <c r="GH624" s="202"/>
    </row>
    <row r="625" spans="1:190" x14ac:dyDescent="0.25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  <c r="FE625" s="202"/>
      <c r="FF625" s="202"/>
      <c r="FG625" s="202"/>
      <c r="FH625" s="202"/>
      <c r="FI625" s="202"/>
      <c r="FJ625" s="202"/>
      <c r="FK625" s="202"/>
      <c r="FL625" s="202"/>
      <c r="FM625" s="202"/>
      <c r="FN625" s="202"/>
      <c r="FO625" s="202"/>
      <c r="FP625" s="202"/>
      <c r="FQ625" s="202"/>
      <c r="FR625" s="202"/>
      <c r="FS625" s="202"/>
      <c r="FT625" s="202"/>
      <c r="FU625" s="202"/>
      <c r="FV625" s="202"/>
      <c r="FW625" s="202"/>
      <c r="FX625" s="202"/>
      <c r="FY625" s="202"/>
      <c r="FZ625" s="202"/>
      <c r="GA625" s="202"/>
      <c r="GB625" s="202"/>
      <c r="GC625" s="202"/>
      <c r="GD625" s="202"/>
      <c r="GE625" s="202"/>
      <c r="GF625" s="202"/>
      <c r="GG625" s="202"/>
      <c r="GH625" s="202"/>
    </row>
    <row r="626" spans="1:190" x14ac:dyDescent="0.25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  <c r="FE626" s="202"/>
      <c r="FF626" s="202"/>
      <c r="FG626" s="202"/>
      <c r="FH626" s="202"/>
      <c r="FI626" s="202"/>
      <c r="FJ626" s="202"/>
      <c r="FK626" s="202"/>
      <c r="FL626" s="202"/>
      <c r="FM626" s="202"/>
      <c r="FN626" s="202"/>
      <c r="FO626" s="202"/>
      <c r="FP626" s="202"/>
      <c r="FQ626" s="202"/>
      <c r="FR626" s="202"/>
      <c r="FS626" s="202"/>
      <c r="FT626" s="202"/>
      <c r="FU626" s="202"/>
      <c r="FV626" s="202"/>
      <c r="FW626" s="202"/>
      <c r="FX626" s="202"/>
      <c r="FY626" s="202"/>
      <c r="FZ626" s="202"/>
      <c r="GA626" s="202"/>
      <c r="GB626" s="202"/>
      <c r="GC626" s="202"/>
      <c r="GD626" s="202"/>
      <c r="GE626" s="202"/>
      <c r="GF626" s="202"/>
      <c r="GG626" s="202"/>
      <c r="GH626" s="202"/>
    </row>
    <row r="627" spans="1:190" x14ac:dyDescent="0.25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  <c r="FE627" s="202"/>
      <c r="FF627" s="202"/>
      <c r="FG627" s="202"/>
      <c r="FH627" s="202"/>
      <c r="FI627" s="202"/>
      <c r="FJ627" s="202"/>
      <c r="FK627" s="202"/>
      <c r="FL627" s="202"/>
      <c r="FM627" s="202"/>
      <c r="FN627" s="202"/>
      <c r="FO627" s="202"/>
      <c r="FP627" s="202"/>
      <c r="FQ627" s="202"/>
      <c r="FR627" s="202"/>
      <c r="FS627" s="202"/>
      <c r="FT627" s="202"/>
      <c r="FU627" s="202"/>
      <c r="FV627" s="202"/>
      <c r="FW627" s="202"/>
      <c r="FX627" s="202"/>
      <c r="FY627" s="202"/>
      <c r="FZ627" s="202"/>
      <c r="GA627" s="202"/>
      <c r="GB627" s="202"/>
      <c r="GC627" s="202"/>
      <c r="GD627" s="202"/>
      <c r="GE627" s="202"/>
      <c r="GF627" s="202"/>
      <c r="GG627" s="202"/>
      <c r="GH627" s="202"/>
    </row>
    <row r="628" spans="1:190" x14ac:dyDescent="0.25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  <c r="FE628" s="202"/>
      <c r="FF628" s="202"/>
      <c r="FG628" s="202"/>
      <c r="FH628" s="202"/>
      <c r="FI628" s="202"/>
      <c r="FJ628" s="202"/>
      <c r="FK628" s="202"/>
      <c r="FL628" s="202"/>
      <c r="FM628" s="202"/>
      <c r="FN628" s="202"/>
      <c r="FO628" s="202"/>
      <c r="FP628" s="202"/>
      <c r="FQ628" s="202"/>
      <c r="FR628" s="202"/>
      <c r="FS628" s="202"/>
      <c r="FT628" s="202"/>
      <c r="FU628" s="202"/>
      <c r="FV628" s="202"/>
      <c r="FW628" s="202"/>
      <c r="FX628" s="202"/>
      <c r="FY628" s="202"/>
      <c r="FZ628" s="202"/>
      <c r="GA628" s="202"/>
      <c r="GB628" s="202"/>
      <c r="GC628" s="202"/>
      <c r="GD628" s="202"/>
      <c r="GE628" s="202"/>
      <c r="GF628" s="202"/>
      <c r="GG628" s="202"/>
      <c r="GH628" s="202"/>
    </row>
    <row r="629" spans="1:190" x14ac:dyDescent="0.25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  <c r="FE629" s="202"/>
      <c r="FF629" s="202"/>
      <c r="FG629" s="202"/>
      <c r="FH629" s="202"/>
      <c r="FI629" s="202"/>
      <c r="FJ629" s="202"/>
      <c r="FK629" s="202"/>
      <c r="FL629" s="202"/>
      <c r="FM629" s="202"/>
      <c r="FN629" s="202"/>
      <c r="FO629" s="202"/>
      <c r="FP629" s="202"/>
      <c r="FQ629" s="202"/>
      <c r="FR629" s="202"/>
      <c r="FS629" s="202"/>
      <c r="FT629" s="202"/>
      <c r="FU629" s="202"/>
      <c r="FV629" s="202"/>
      <c r="FW629" s="202"/>
      <c r="FX629" s="202"/>
      <c r="FY629" s="202"/>
      <c r="FZ629" s="202"/>
      <c r="GA629" s="202"/>
      <c r="GB629" s="202"/>
      <c r="GC629" s="202"/>
      <c r="GD629" s="202"/>
      <c r="GE629" s="202"/>
      <c r="GF629" s="202"/>
      <c r="GG629" s="202"/>
      <c r="GH629" s="202"/>
    </row>
    <row r="630" spans="1:190" x14ac:dyDescent="0.25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  <c r="FE630" s="202"/>
      <c r="FF630" s="202"/>
      <c r="FG630" s="202"/>
      <c r="FH630" s="202"/>
      <c r="FI630" s="202"/>
      <c r="FJ630" s="202"/>
      <c r="FK630" s="202"/>
      <c r="FL630" s="202"/>
      <c r="FM630" s="202"/>
      <c r="FN630" s="202"/>
      <c r="FO630" s="202"/>
      <c r="FP630" s="202"/>
      <c r="FQ630" s="202"/>
      <c r="FR630" s="202"/>
      <c r="FS630" s="202"/>
      <c r="FT630" s="202"/>
      <c r="FU630" s="202"/>
      <c r="FV630" s="202"/>
      <c r="FW630" s="202"/>
      <c r="FX630" s="202"/>
      <c r="FY630" s="202"/>
      <c r="FZ630" s="202"/>
      <c r="GA630" s="202"/>
      <c r="GB630" s="202"/>
      <c r="GC630" s="202"/>
      <c r="GD630" s="202"/>
      <c r="GE630" s="202"/>
      <c r="GF630" s="202"/>
      <c r="GG630" s="202"/>
      <c r="GH630" s="202"/>
    </row>
    <row r="631" spans="1:190" x14ac:dyDescent="0.25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  <c r="FE631" s="202"/>
      <c r="FF631" s="202"/>
      <c r="FG631" s="202"/>
      <c r="FH631" s="202"/>
      <c r="FI631" s="202"/>
      <c r="FJ631" s="202"/>
      <c r="FK631" s="202"/>
      <c r="FL631" s="202"/>
      <c r="FM631" s="202"/>
      <c r="FN631" s="202"/>
      <c r="FO631" s="202"/>
      <c r="FP631" s="202"/>
      <c r="FQ631" s="202"/>
      <c r="FR631" s="202"/>
      <c r="FS631" s="202"/>
      <c r="FT631" s="202"/>
      <c r="FU631" s="202"/>
      <c r="FV631" s="202"/>
      <c r="FW631" s="202"/>
      <c r="FX631" s="202"/>
      <c r="FY631" s="202"/>
      <c r="FZ631" s="202"/>
      <c r="GA631" s="202"/>
      <c r="GB631" s="202"/>
      <c r="GC631" s="202"/>
      <c r="GD631" s="202"/>
      <c r="GE631" s="202"/>
      <c r="GF631" s="202"/>
      <c r="GG631" s="202"/>
      <c r="GH631" s="202"/>
    </row>
    <row r="632" spans="1:190" x14ac:dyDescent="0.25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  <c r="FE632" s="202"/>
      <c r="FF632" s="202"/>
      <c r="FG632" s="202"/>
      <c r="FH632" s="202"/>
      <c r="FI632" s="202"/>
      <c r="FJ632" s="202"/>
      <c r="FK632" s="202"/>
      <c r="FL632" s="202"/>
      <c r="FM632" s="202"/>
      <c r="FN632" s="202"/>
      <c r="FO632" s="202"/>
      <c r="FP632" s="202"/>
      <c r="FQ632" s="202"/>
      <c r="FR632" s="202"/>
      <c r="FS632" s="202"/>
      <c r="FT632" s="202"/>
      <c r="FU632" s="202"/>
      <c r="FV632" s="202"/>
      <c r="FW632" s="202"/>
      <c r="FX632" s="202"/>
      <c r="FY632" s="202"/>
      <c r="FZ632" s="202"/>
      <c r="GA632" s="202"/>
      <c r="GB632" s="202"/>
      <c r="GC632" s="202"/>
      <c r="GD632" s="202"/>
      <c r="GE632" s="202"/>
      <c r="GF632" s="202"/>
      <c r="GG632" s="202"/>
      <c r="GH632" s="202"/>
    </row>
    <row r="633" spans="1:190" x14ac:dyDescent="0.25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  <c r="FE633" s="202"/>
      <c r="FF633" s="202"/>
      <c r="FG633" s="202"/>
      <c r="FH633" s="202"/>
      <c r="FI633" s="202"/>
      <c r="FJ633" s="202"/>
      <c r="FK633" s="202"/>
      <c r="FL633" s="202"/>
      <c r="FM633" s="202"/>
      <c r="FN633" s="202"/>
      <c r="FO633" s="202"/>
      <c r="FP633" s="202"/>
      <c r="FQ633" s="202"/>
      <c r="FR633" s="202"/>
      <c r="FS633" s="202"/>
      <c r="FT633" s="202"/>
      <c r="FU633" s="202"/>
      <c r="FV633" s="202"/>
      <c r="FW633" s="202"/>
      <c r="FX633" s="202"/>
      <c r="FY633" s="202"/>
      <c r="FZ633" s="202"/>
      <c r="GA633" s="202"/>
      <c r="GB633" s="202"/>
      <c r="GC633" s="202"/>
      <c r="GD633" s="202"/>
      <c r="GE633" s="202"/>
      <c r="GF633" s="202"/>
      <c r="GG633" s="202"/>
      <c r="GH633" s="202"/>
    </row>
    <row r="634" spans="1:190" x14ac:dyDescent="0.25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  <c r="FE634" s="202"/>
      <c r="FF634" s="202"/>
      <c r="FG634" s="202"/>
      <c r="FH634" s="202"/>
      <c r="FI634" s="202"/>
      <c r="FJ634" s="202"/>
      <c r="FK634" s="202"/>
      <c r="FL634" s="202"/>
      <c r="FM634" s="202"/>
      <c r="FN634" s="202"/>
      <c r="FO634" s="202"/>
      <c r="FP634" s="202"/>
      <c r="FQ634" s="202"/>
      <c r="FR634" s="202"/>
      <c r="FS634" s="202"/>
      <c r="FT634" s="202"/>
      <c r="FU634" s="202"/>
      <c r="FV634" s="202"/>
      <c r="FW634" s="202"/>
      <c r="FX634" s="202"/>
      <c r="FY634" s="202"/>
      <c r="FZ634" s="202"/>
      <c r="GA634" s="202"/>
      <c r="GB634" s="202"/>
      <c r="GC634" s="202"/>
      <c r="GD634" s="202"/>
      <c r="GE634" s="202"/>
      <c r="GF634" s="202"/>
      <c r="GG634" s="202"/>
      <c r="GH634" s="202"/>
    </row>
    <row r="635" spans="1:190" x14ac:dyDescent="0.25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  <c r="FE635" s="202"/>
      <c r="FF635" s="202"/>
      <c r="FG635" s="202"/>
      <c r="FH635" s="202"/>
      <c r="FI635" s="202"/>
      <c r="FJ635" s="202"/>
      <c r="FK635" s="202"/>
      <c r="FL635" s="202"/>
      <c r="FM635" s="202"/>
      <c r="FN635" s="202"/>
      <c r="FO635" s="202"/>
      <c r="FP635" s="202"/>
      <c r="FQ635" s="202"/>
      <c r="FR635" s="202"/>
      <c r="FS635" s="202"/>
      <c r="FT635" s="202"/>
      <c r="FU635" s="202"/>
      <c r="FV635" s="202"/>
      <c r="FW635" s="202"/>
      <c r="FX635" s="202"/>
      <c r="FY635" s="202"/>
      <c r="FZ635" s="202"/>
      <c r="GA635" s="202"/>
      <c r="GB635" s="202"/>
      <c r="GC635" s="202"/>
      <c r="GD635" s="202"/>
      <c r="GE635" s="202"/>
      <c r="GF635" s="202"/>
      <c r="GG635" s="202"/>
      <c r="GH635" s="202"/>
    </row>
    <row r="636" spans="1:190" x14ac:dyDescent="0.25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  <c r="FE636" s="202"/>
      <c r="FF636" s="202"/>
      <c r="FG636" s="202"/>
      <c r="FH636" s="202"/>
      <c r="FI636" s="202"/>
      <c r="FJ636" s="202"/>
      <c r="FK636" s="202"/>
      <c r="FL636" s="202"/>
      <c r="FM636" s="202"/>
      <c r="FN636" s="202"/>
      <c r="FO636" s="202"/>
      <c r="FP636" s="202"/>
      <c r="FQ636" s="202"/>
      <c r="FR636" s="202"/>
      <c r="FS636" s="202"/>
      <c r="FT636" s="202"/>
      <c r="FU636" s="202"/>
      <c r="FV636" s="202"/>
      <c r="FW636" s="202"/>
      <c r="FX636" s="202"/>
      <c r="FY636" s="202"/>
      <c r="FZ636" s="202"/>
      <c r="GA636" s="202"/>
      <c r="GB636" s="202"/>
      <c r="GC636" s="202"/>
      <c r="GD636" s="202"/>
      <c r="GE636" s="202"/>
      <c r="GF636" s="202"/>
      <c r="GG636" s="202"/>
      <c r="GH636" s="202"/>
    </row>
    <row r="637" spans="1:190" x14ac:dyDescent="0.25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  <c r="FE637" s="202"/>
      <c r="FF637" s="202"/>
      <c r="FG637" s="202"/>
      <c r="FH637" s="202"/>
      <c r="FI637" s="202"/>
      <c r="FJ637" s="202"/>
      <c r="FK637" s="202"/>
      <c r="FL637" s="202"/>
      <c r="FM637" s="202"/>
      <c r="FN637" s="202"/>
      <c r="FO637" s="202"/>
      <c r="FP637" s="202"/>
      <c r="FQ637" s="202"/>
      <c r="FR637" s="202"/>
      <c r="FS637" s="202"/>
      <c r="FT637" s="202"/>
      <c r="FU637" s="202"/>
      <c r="FV637" s="202"/>
      <c r="FW637" s="202"/>
      <c r="FX637" s="202"/>
      <c r="FY637" s="202"/>
      <c r="FZ637" s="202"/>
      <c r="GA637" s="202"/>
      <c r="GB637" s="202"/>
      <c r="GC637" s="202"/>
      <c r="GD637" s="202"/>
      <c r="GE637" s="202"/>
      <c r="GF637" s="202"/>
      <c r="GG637" s="202"/>
      <c r="GH637" s="202"/>
    </row>
    <row r="638" spans="1:190" x14ac:dyDescent="0.25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  <c r="FE638" s="202"/>
      <c r="FF638" s="202"/>
      <c r="FG638" s="202"/>
      <c r="FH638" s="202"/>
      <c r="FI638" s="202"/>
      <c r="FJ638" s="202"/>
      <c r="FK638" s="202"/>
      <c r="FL638" s="202"/>
      <c r="FM638" s="202"/>
      <c r="FN638" s="202"/>
      <c r="FO638" s="202"/>
      <c r="FP638" s="202"/>
      <c r="FQ638" s="202"/>
      <c r="FR638" s="202"/>
      <c r="FS638" s="202"/>
      <c r="FT638" s="202"/>
      <c r="FU638" s="202"/>
      <c r="FV638" s="202"/>
      <c r="FW638" s="202"/>
      <c r="FX638" s="202"/>
      <c r="FY638" s="202"/>
      <c r="FZ638" s="202"/>
      <c r="GA638" s="202"/>
      <c r="GB638" s="202"/>
      <c r="GC638" s="202"/>
      <c r="GD638" s="202"/>
      <c r="GE638" s="202"/>
      <c r="GF638" s="202"/>
      <c r="GG638" s="202"/>
      <c r="GH638" s="202"/>
    </row>
    <row r="639" spans="1:190" x14ac:dyDescent="0.25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  <c r="FE639" s="202"/>
      <c r="FF639" s="202"/>
      <c r="FG639" s="202"/>
      <c r="FH639" s="202"/>
      <c r="FI639" s="202"/>
      <c r="FJ639" s="202"/>
      <c r="FK639" s="202"/>
      <c r="FL639" s="202"/>
      <c r="FM639" s="202"/>
      <c r="FN639" s="202"/>
      <c r="FO639" s="202"/>
      <c r="FP639" s="202"/>
      <c r="FQ639" s="202"/>
      <c r="FR639" s="202"/>
      <c r="FS639" s="202"/>
      <c r="FT639" s="202"/>
      <c r="FU639" s="202"/>
      <c r="FV639" s="202"/>
      <c r="FW639" s="202"/>
      <c r="FX639" s="202"/>
      <c r="FY639" s="202"/>
      <c r="FZ639" s="202"/>
      <c r="GA639" s="202"/>
      <c r="GB639" s="202"/>
      <c r="GC639" s="202"/>
      <c r="GD639" s="202"/>
      <c r="GE639" s="202"/>
      <c r="GF639" s="202"/>
      <c r="GG639" s="202"/>
      <c r="GH639" s="202"/>
    </row>
    <row r="640" spans="1:190" x14ac:dyDescent="0.25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  <c r="FE640" s="202"/>
      <c r="FF640" s="202"/>
      <c r="FG640" s="202"/>
      <c r="FH640" s="202"/>
      <c r="FI640" s="202"/>
      <c r="FJ640" s="202"/>
      <c r="FK640" s="202"/>
      <c r="FL640" s="202"/>
      <c r="FM640" s="202"/>
      <c r="FN640" s="202"/>
      <c r="FO640" s="202"/>
      <c r="FP640" s="202"/>
      <c r="FQ640" s="202"/>
      <c r="FR640" s="202"/>
      <c r="FS640" s="202"/>
      <c r="FT640" s="202"/>
      <c r="FU640" s="202"/>
      <c r="FV640" s="202"/>
      <c r="FW640" s="202"/>
      <c r="FX640" s="202"/>
      <c r="FY640" s="202"/>
      <c r="FZ640" s="202"/>
      <c r="GA640" s="202"/>
      <c r="GB640" s="202"/>
      <c r="GC640" s="202"/>
      <c r="GD640" s="202"/>
      <c r="GE640" s="202"/>
      <c r="GF640" s="202"/>
      <c r="GG640" s="202"/>
      <c r="GH640" s="202"/>
    </row>
    <row r="641" spans="1:190" x14ac:dyDescent="0.25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  <c r="FE641" s="202"/>
      <c r="FF641" s="202"/>
      <c r="FG641" s="202"/>
      <c r="FH641" s="202"/>
      <c r="FI641" s="202"/>
      <c r="FJ641" s="202"/>
      <c r="FK641" s="202"/>
      <c r="FL641" s="202"/>
      <c r="FM641" s="202"/>
      <c r="FN641" s="202"/>
      <c r="FO641" s="202"/>
      <c r="FP641" s="202"/>
      <c r="FQ641" s="202"/>
      <c r="FR641" s="202"/>
      <c r="FS641" s="202"/>
      <c r="FT641" s="202"/>
      <c r="FU641" s="202"/>
      <c r="FV641" s="202"/>
      <c r="FW641" s="202"/>
      <c r="FX641" s="202"/>
      <c r="FY641" s="202"/>
      <c r="FZ641" s="202"/>
      <c r="GA641" s="202"/>
      <c r="GB641" s="202"/>
      <c r="GC641" s="202"/>
      <c r="GD641" s="202"/>
      <c r="GE641" s="202"/>
      <c r="GF641" s="202"/>
      <c r="GG641" s="202"/>
      <c r="GH641" s="202"/>
    </row>
    <row r="642" spans="1:190" x14ac:dyDescent="0.25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  <c r="FE642" s="202"/>
      <c r="FF642" s="202"/>
      <c r="FG642" s="202"/>
      <c r="FH642" s="202"/>
      <c r="FI642" s="202"/>
      <c r="FJ642" s="202"/>
      <c r="FK642" s="202"/>
      <c r="FL642" s="202"/>
      <c r="FM642" s="202"/>
      <c r="FN642" s="202"/>
      <c r="FO642" s="202"/>
      <c r="FP642" s="202"/>
      <c r="FQ642" s="202"/>
      <c r="FR642" s="202"/>
      <c r="FS642" s="202"/>
      <c r="FT642" s="202"/>
      <c r="FU642" s="202"/>
      <c r="FV642" s="202"/>
      <c r="FW642" s="202"/>
      <c r="FX642" s="202"/>
      <c r="FY642" s="202"/>
      <c r="FZ642" s="202"/>
      <c r="GA642" s="202"/>
      <c r="GB642" s="202"/>
      <c r="GC642" s="202"/>
      <c r="GD642" s="202"/>
      <c r="GE642" s="202"/>
      <c r="GF642" s="202"/>
      <c r="GG642" s="202"/>
      <c r="GH642" s="202"/>
    </row>
    <row r="643" spans="1:190" x14ac:dyDescent="0.25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  <c r="FE643" s="202"/>
      <c r="FF643" s="202"/>
      <c r="FG643" s="202"/>
      <c r="FH643" s="202"/>
      <c r="FI643" s="202"/>
      <c r="FJ643" s="202"/>
      <c r="FK643" s="202"/>
      <c r="FL643" s="202"/>
      <c r="FM643" s="202"/>
      <c r="FN643" s="202"/>
      <c r="FO643" s="202"/>
      <c r="FP643" s="202"/>
      <c r="FQ643" s="202"/>
      <c r="FR643" s="202"/>
      <c r="FS643" s="202"/>
      <c r="FT643" s="202"/>
      <c r="FU643" s="202"/>
      <c r="FV643" s="202"/>
      <c r="FW643" s="202"/>
      <c r="FX643" s="202"/>
      <c r="FY643" s="202"/>
      <c r="FZ643" s="202"/>
      <c r="GA643" s="202"/>
      <c r="GB643" s="202"/>
      <c r="GC643" s="202"/>
      <c r="GD643" s="202"/>
      <c r="GE643" s="202"/>
      <c r="GF643" s="202"/>
      <c r="GG643" s="202"/>
      <c r="GH643" s="202"/>
    </row>
    <row r="644" spans="1:190" x14ac:dyDescent="0.25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  <c r="FE644" s="202"/>
      <c r="FF644" s="202"/>
      <c r="FG644" s="202"/>
      <c r="FH644" s="202"/>
      <c r="FI644" s="202"/>
      <c r="FJ644" s="202"/>
      <c r="FK644" s="202"/>
      <c r="FL644" s="202"/>
      <c r="FM644" s="202"/>
      <c r="FN644" s="202"/>
      <c r="FO644" s="202"/>
      <c r="FP644" s="202"/>
      <c r="FQ644" s="202"/>
      <c r="FR644" s="202"/>
      <c r="FS644" s="202"/>
      <c r="FT644" s="202"/>
      <c r="FU644" s="202"/>
      <c r="FV644" s="202"/>
      <c r="FW644" s="202"/>
      <c r="FX644" s="202"/>
      <c r="FY644" s="202"/>
      <c r="FZ644" s="202"/>
      <c r="GA644" s="202"/>
      <c r="GB644" s="202"/>
      <c r="GC644" s="202"/>
      <c r="GD644" s="202"/>
      <c r="GE644" s="202"/>
      <c r="GF644" s="202"/>
      <c r="GG644" s="202"/>
      <c r="GH644" s="202"/>
    </row>
    <row r="645" spans="1:190" x14ac:dyDescent="0.25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  <c r="FE645" s="202"/>
      <c r="FF645" s="202"/>
      <c r="FG645" s="202"/>
      <c r="FH645" s="202"/>
      <c r="FI645" s="202"/>
      <c r="FJ645" s="202"/>
      <c r="FK645" s="202"/>
      <c r="FL645" s="202"/>
      <c r="FM645" s="202"/>
      <c r="FN645" s="202"/>
      <c r="FO645" s="202"/>
      <c r="FP645" s="202"/>
      <c r="FQ645" s="202"/>
      <c r="FR645" s="202"/>
      <c r="FS645" s="202"/>
      <c r="FT645" s="202"/>
      <c r="FU645" s="202"/>
      <c r="FV645" s="202"/>
      <c r="FW645" s="202"/>
      <c r="FX645" s="202"/>
      <c r="FY645" s="202"/>
      <c r="FZ645" s="202"/>
      <c r="GA645" s="202"/>
      <c r="GB645" s="202"/>
      <c r="GC645" s="202"/>
      <c r="GD645" s="202"/>
      <c r="GE645" s="202"/>
      <c r="GF645" s="202"/>
      <c r="GG645" s="202"/>
      <c r="GH645" s="202"/>
    </row>
    <row r="646" spans="1:190" x14ac:dyDescent="0.25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  <c r="FE646" s="202"/>
      <c r="FF646" s="202"/>
      <c r="FG646" s="202"/>
      <c r="FH646" s="202"/>
      <c r="FI646" s="202"/>
      <c r="FJ646" s="202"/>
      <c r="FK646" s="202"/>
      <c r="FL646" s="202"/>
      <c r="FM646" s="202"/>
      <c r="FN646" s="202"/>
      <c r="FO646" s="202"/>
      <c r="FP646" s="202"/>
      <c r="FQ646" s="202"/>
      <c r="FR646" s="202"/>
      <c r="FS646" s="202"/>
      <c r="FT646" s="202"/>
      <c r="FU646" s="202"/>
      <c r="FV646" s="202"/>
      <c r="FW646" s="202"/>
      <c r="FX646" s="202"/>
      <c r="FY646" s="202"/>
      <c r="FZ646" s="202"/>
      <c r="GA646" s="202"/>
      <c r="GB646" s="202"/>
      <c r="GC646" s="202"/>
      <c r="GD646" s="202"/>
      <c r="GE646" s="202"/>
      <c r="GF646" s="202"/>
      <c r="GG646" s="202"/>
      <c r="GH646" s="202"/>
    </row>
    <row r="647" spans="1:190" x14ac:dyDescent="0.25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  <c r="FE647" s="202"/>
      <c r="FF647" s="202"/>
      <c r="FG647" s="202"/>
      <c r="FH647" s="202"/>
      <c r="FI647" s="202"/>
      <c r="FJ647" s="202"/>
      <c r="FK647" s="202"/>
      <c r="FL647" s="202"/>
      <c r="FM647" s="202"/>
      <c r="FN647" s="202"/>
      <c r="FO647" s="202"/>
      <c r="FP647" s="202"/>
      <c r="FQ647" s="202"/>
      <c r="FR647" s="202"/>
      <c r="FS647" s="202"/>
      <c r="FT647" s="202"/>
      <c r="FU647" s="202"/>
      <c r="FV647" s="202"/>
      <c r="FW647" s="202"/>
      <c r="FX647" s="202"/>
      <c r="FY647" s="202"/>
      <c r="FZ647" s="202"/>
      <c r="GA647" s="202"/>
      <c r="GB647" s="202"/>
      <c r="GC647" s="202"/>
      <c r="GD647" s="202"/>
      <c r="GE647" s="202"/>
      <c r="GF647" s="202"/>
      <c r="GG647" s="202"/>
      <c r="GH647" s="202"/>
    </row>
    <row r="648" spans="1:190" x14ac:dyDescent="0.25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  <c r="FE648" s="202"/>
      <c r="FF648" s="202"/>
      <c r="FG648" s="202"/>
      <c r="FH648" s="202"/>
      <c r="FI648" s="202"/>
      <c r="FJ648" s="202"/>
      <c r="FK648" s="202"/>
      <c r="FL648" s="202"/>
      <c r="FM648" s="202"/>
      <c r="FN648" s="202"/>
      <c r="FO648" s="202"/>
      <c r="FP648" s="202"/>
      <c r="FQ648" s="202"/>
      <c r="FR648" s="202"/>
      <c r="FS648" s="202"/>
      <c r="FT648" s="202"/>
      <c r="FU648" s="202"/>
      <c r="FV648" s="202"/>
      <c r="FW648" s="202"/>
      <c r="FX648" s="202"/>
      <c r="FY648" s="202"/>
      <c r="FZ648" s="202"/>
      <c r="GA648" s="202"/>
      <c r="GB648" s="202"/>
      <c r="GC648" s="202"/>
      <c r="GD648" s="202"/>
      <c r="GE648" s="202"/>
      <c r="GF648" s="202"/>
      <c r="GG648" s="202"/>
      <c r="GH648" s="202"/>
    </row>
    <row r="649" spans="1:190" x14ac:dyDescent="0.25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  <c r="FE649" s="202"/>
      <c r="FF649" s="202"/>
      <c r="FG649" s="202"/>
      <c r="FH649" s="202"/>
      <c r="FI649" s="202"/>
      <c r="FJ649" s="202"/>
      <c r="FK649" s="202"/>
      <c r="FL649" s="202"/>
      <c r="FM649" s="202"/>
      <c r="FN649" s="202"/>
      <c r="FO649" s="202"/>
      <c r="FP649" s="202"/>
      <c r="FQ649" s="202"/>
      <c r="FR649" s="202"/>
      <c r="FS649" s="202"/>
      <c r="FT649" s="202"/>
      <c r="FU649" s="202"/>
      <c r="FV649" s="202"/>
      <c r="FW649" s="202"/>
      <c r="FX649" s="202"/>
      <c r="FY649" s="202"/>
      <c r="FZ649" s="202"/>
      <c r="GA649" s="202"/>
      <c r="GB649" s="202"/>
      <c r="GC649" s="202"/>
      <c r="GD649" s="202"/>
      <c r="GE649" s="202"/>
      <c r="GF649" s="202"/>
      <c r="GG649" s="202"/>
      <c r="GH649" s="202"/>
    </row>
    <row r="650" spans="1:190" x14ac:dyDescent="0.25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  <c r="FE650" s="202"/>
      <c r="FF650" s="202"/>
      <c r="FG650" s="202"/>
      <c r="FH650" s="202"/>
      <c r="FI650" s="202"/>
      <c r="FJ650" s="202"/>
      <c r="FK650" s="202"/>
      <c r="FL650" s="202"/>
      <c r="FM650" s="202"/>
      <c r="FN650" s="202"/>
      <c r="FO650" s="202"/>
      <c r="FP650" s="202"/>
      <c r="FQ650" s="202"/>
      <c r="FR650" s="202"/>
      <c r="FS650" s="202"/>
      <c r="FT650" s="202"/>
      <c r="FU650" s="202"/>
      <c r="FV650" s="202"/>
      <c r="FW650" s="202"/>
      <c r="FX650" s="202"/>
      <c r="FY650" s="202"/>
      <c r="FZ650" s="202"/>
      <c r="GA650" s="202"/>
      <c r="GB650" s="202"/>
      <c r="GC650" s="202"/>
      <c r="GD650" s="202"/>
      <c r="GE650" s="202"/>
      <c r="GF650" s="202"/>
      <c r="GG650" s="202"/>
      <c r="GH650" s="202"/>
    </row>
    <row r="651" spans="1:190" x14ac:dyDescent="0.25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  <c r="FE651" s="202"/>
      <c r="FF651" s="202"/>
      <c r="FG651" s="202"/>
      <c r="FH651" s="202"/>
      <c r="FI651" s="202"/>
      <c r="FJ651" s="202"/>
      <c r="FK651" s="202"/>
      <c r="FL651" s="202"/>
      <c r="FM651" s="202"/>
      <c r="FN651" s="202"/>
      <c r="FO651" s="202"/>
      <c r="FP651" s="202"/>
      <c r="FQ651" s="202"/>
      <c r="FR651" s="202"/>
      <c r="FS651" s="202"/>
      <c r="FT651" s="202"/>
      <c r="FU651" s="202"/>
      <c r="FV651" s="202"/>
      <c r="FW651" s="202"/>
      <c r="FX651" s="202"/>
      <c r="FY651" s="202"/>
      <c r="FZ651" s="202"/>
      <c r="GA651" s="202"/>
      <c r="GB651" s="202"/>
      <c r="GC651" s="202"/>
      <c r="GD651" s="202"/>
      <c r="GE651" s="202"/>
      <c r="GF651" s="202"/>
      <c r="GG651" s="202"/>
      <c r="GH651" s="202"/>
    </row>
    <row r="652" spans="1:190" x14ac:dyDescent="0.25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  <c r="FE652" s="202"/>
      <c r="FF652" s="202"/>
      <c r="FG652" s="202"/>
      <c r="FH652" s="202"/>
      <c r="FI652" s="202"/>
      <c r="FJ652" s="202"/>
      <c r="FK652" s="202"/>
      <c r="FL652" s="202"/>
      <c r="FM652" s="202"/>
      <c r="FN652" s="202"/>
      <c r="FO652" s="202"/>
      <c r="FP652" s="202"/>
      <c r="FQ652" s="202"/>
      <c r="FR652" s="202"/>
      <c r="FS652" s="202"/>
      <c r="FT652" s="202"/>
      <c r="FU652" s="202"/>
      <c r="FV652" s="202"/>
      <c r="FW652" s="202"/>
      <c r="FX652" s="202"/>
      <c r="FY652" s="202"/>
      <c r="FZ652" s="202"/>
      <c r="GA652" s="202"/>
      <c r="GB652" s="202"/>
      <c r="GC652" s="202"/>
      <c r="GD652" s="202"/>
      <c r="GE652" s="202"/>
      <c r="GF652" s="202"/>
      <c r="GG652" s="202"/>
      <c r="GH652" s="202"/>
    </row>
    <row r="653" spans="1:190" x14ac:dyDescent="0.25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  <c r="FE653" s="202"/>
      <c r="FF653" s="202"/>
      <c r="FG653" s="202"/>
      <c r="FH653" s="202"/>
      <c r="FI653" s="202"/>
      <c r="FJ653" s="202"/>
      <c r="FK653" s="202"/>
      <c r="FL653" s="202"/>
      <c r="FM653" s="202"/>
      <c r="FN653" s="202"/>
      <c r="FO653" s="202"/>
      <c r="FP653" s="202"/>
      <c r="FQ653" s="202"/>
      <c r="FR653" s="202"/>
      <c r="FS653" s="202"/>
      <c r="FT653" s="202"/>
      <c r="FU653" s="202"/>
      <c r="FV653" s="202"/>
      <c r="FW653" s="202"/>
      <c r="FX653" s="202"/>
      <c r="FY653" s="202"/>
      <c r="FZ653" s="202"/>
      <c r="GA653" s="202"/>
      <c r="GB653" s="202"/>
      <c r="GC653" s="202"/>
      <c r="GD653" s="202"/>
      <c r="GE653" s="202"/>
      <c r="GF653" s="202"/>
      <c r="GG653" s="202"/>
      <c r="GH653" s="202"/>
    </row>
    <row r="654" spans="1:190" x14ac:dyDescent="0.25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  <c r="FE654" s="202"/>
      <c r="FF654" s="202"/>
      <c r="FG654" s="202"/>
      <c r="FH654" s="202"/>
      <c r="FI654" s="202"/>
      <c r="FJ654" s="202"/>
      <c r="FK654" s="202"/>
      <c r="FL654" s="202"/>
      <c r="FM654" s="202"/>
      <c r="FN654" s="202"/>
      <c r="FO654" s="202"/>
      <c r="FP654" s="202"/>
      <c r="FQ654" s="202"/>
      <c r="FR654" s="202"/>
      <c r="FS654" s="202"/>
      <c r="FT654" s="202"/>
      <c r="FU654" s="202"/>
      <c r="FV654" s="202"/>
      <c r="FW654" s="202"/>
      <c r="FX654" s="202"/>
      <c r="FY654" s="202"/>
      <c r="FZ654" s="202"/>
      <c r="GA654" s="202"/>
      <c r="GB654" s="202"/>
      <c r="GC654" s="202"/>
      <c r="GD654" s="202"/>
      <c r="GE654" s="202"/>
      <c r="GF654" s="202"/>
      <c r="GG654" s="202"/>
      <c r="GH654" s="202"/>
    </row>
    <row r="655" spans="1:190" x14ac:dyDescent="0.25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  <c r="FE655" s="202"/>
      <c r="FF655" s="202"/>
      <c r="FG655" s="202"/>
      <c r="FH655" s="202"/>
      <c r="FI655" s="202"/>
      <c r="FJ655" s="202"/>
      <c r="FK655" s="202"/>
      <c r="FL655" s="202"/>
      <c r="FM655" s="202"/>
      <c r="FN655" s="202"/>
      <c r="FO655" s="202"/>
      <c r="FP655" s="202"/>
      <c r="FQ655" s="202"/>
      <c r="FR655" s="202"/>
      <c r="FS655" s="202"/>
      <c r="FT655" s="202"/>
      <c r="FU655" s="202"/>
      <c r="FV655" s="202"/>
      <c r="FW655" s="202"/>
      <c r="FX655" s="202"/>
      <c r="FY655" s="202"/>
      <c r="FZ655" s="202"/>
      <c r="GA655" s="202"/>
      <c r="GB655" s="202"/>
      <c r="GC655" s="202"/>
      <c r="GD655" s="202"/>
      <c r="GE655" s="202"/>
      <c r="GF655" s="202"/>
      <c r="GG655" s="202"/>
      <c r="GH655" s="202"/>
    </row>
    <row r="656" spans="1:190" x14ac:dyDescent="0.25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  <c r="FE656" s="202"/>
      <c r="FF656" s="202"/>
      <c r="FG656" s="202"/>
      <c r="FH656" s="202"/>
      <c r="FI656" s="202"/>
      <c r="FJ656" s="202"/>
      <c r="FK656" s="202"/>
      <c r="FL656" s="202"/>
      <c r="FM656" s="202"/>
      <c r="FN656" s="202"/>
      <c r="FO656" s="202"/>
      <c r="FP656" s="202"/>
      <c r="FQ656" s="202"/>
      <c r="FR656" s="202"/>
      <c r="FS656" s="202"/>
      <c r="FT656" s="202"/>
      <c r="FU656" s="202"/>
      <c r="FV656" s="202"/>
      <c r="FW656" s="202"/>
      <c r="FX656" s="202"/>
      <c r="FY656" s="202"/>
      <c r="FZ656" s="202"/>
      <c r="GA656" s="202"/>
      <c r="GB656" s="202"/>
      <c r="GC656" s="202"/>
      <c r="GD656" s="202"/>
      <c r="GE656" s="202"/>
      <c r="GF656" s="202"/>
      <c r="GG656" s="202"/>
      <c r="GH656" s="202"/>
    </row>
    <row r="657" spans="1:190" x14ac:dyDescent="0.25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  <c r="FE657" s="202"/>
      <c r="FF657" s="202"/>
      <c r="FG657" s="202"/>
      <c r="FH657" s="202"/>
      <c r="FI657" s="202"/>
      <c r="FJ657" s="202"/>
      <c r="FK657" s="202"/>
      <c r="FL657" s="202"/>
      <c r="FM657" s="202"/>
      <c r="FN657" s="202"/>
      <c r="FO657" s="202"/>
      <c r="FP657" s="202"/>
      <c r="FQ657" s="202"/>
      <c r="FR657" s="202"/>
      <c r="FS657" s="202"/>
      <c r="FT657" s="202"/>
      <c r="FU657" s="202"/>
      <c r="FV657" s="202"/>
      <c r="FW657" s="202"/>
      <c r="FX657" s="202"/>
      <c r="FY657" s="202"/>
      <c r="FZ657" s="202"/>
      <c r="GA657" s="202"/>
      <c r="GB657" s="202"/>
      <c r="GC657" s="202"/>
      <c r="GD657" s="202"/>
      <c r="GE657" s="202"/>
      <c r="GF657" s="202"/>
      <c r="GG657" s="202"/>
      <c r="GH657" s="202"/>
    </row>
    <row r="658" spans="1:190" x14ac:dyDescent="0.25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  <c r="FE658" s="202"/>
      <c r="FF658" s="202"/>
      <c r="FG658" s="202"/>
      <c r="FH658" s="202"/>
      <c r="FI658" s="202"/>
      <c r="FJ658" s="202"/>
      <c r="FK658" s="202"/>
      <c r="FL658" s="202"/>
      <c r="FM658" s="202"/>
      <c r="FN658" s="202"/>
      <c r="FO658" s="202"/>
      <c r="FP658" s="202"/>
      <c r="FQ658" s="202"/>
      <c r="FR658" s="202"/>
      <c r="FS658" s="202"/>
      <c r="FT658" s="202"/>
      <c r="FU658" s="202"/>
      <c r="FV658" s="202"/>
      <c r="FW658" s="202"/>
      <c r="FX658" s="202"/>
      <c r="FY658" s="202"/>
      <c r="FZ658" s="202"/>
      <c r="GA658" s="202"/>
      <c r="GB658" s="202"/>
      <c r="GC658" s="202"/>
      <c r="GD658" s="202"/>
      <c r="GE658" s="202"/>
      <c r="GF658" s="202"/>
      <c r="GG658" s="202"/>
      <c r="GH658" s="202"/>
    </row>
    <row r="659" spans="1:190" x14ac:dyDescent="0.25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  <c r="FE659" s="202"/>
      <c r="FF659" s="202"/>
      <c r="FG659" s="202"/>
      <c r="FH659" s="202"/>
      <c r="FI659" s="202"/>
      <c r="FJ659" s="202"/>
      <c r="FK659" s="202"/>
      <c r="FL659" s="202"/>
      <c r="FM659" s="202"/>
      <c r="FN659" s="202"/>
      <c r="FO659" s="202"/>
      <c r="FP659" s="202"/>
      <c r="FQ659" s="202"/>
      <c r="FR659" s="202"/>
      <c r="FS659" s="202"/>
      <c r="FT659" s="202"/>
      <c r="FU659" s="202"/>
      <c r="FV659" s="202"/>
      <c r="FW659" s="202"/>
      <c r="FX659" s="202"/>
      <c r="FY659" s="202"/>
      <c r="FZ659" s="202"/>
      <c r="GA659" s="202"/>
      <c r="GB659" s="202"/>
      <c r="GC659" s="202"/>
      <c r="GD659" s="202"/>
      <c r="GE659" s="202"/>
      <c r="GF659" s="202"/>
      <c r="GG659" s="202"/>
      <c r="GH659" s="202"/>
    </row>
    <row r="660" spans="1:190" x14ac:dyDescent="0.25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  <c r="FE660" s="202"/>
      <c r="FF660" s="202"/>
      <c r="FG660" s="202"/>
      <c r="FH660" s="202"/>
      <c r="FI660" s="202"/>
      <c r="FJ660" s="202"/>
      <c r="FK660" s="202"/>
      <c r="FL660" s="202"/>
      <c r="FM660" s="202"/>
      <c r="FN660" s="202"/>
      <c r="FO660" s="202"/>
      <c r="FP660" s="202"/>
      <c r="FQ660" s="202"/>
      <c r="FR660" s="202"/>
      <c r="FS660" s="202"/>
      <c r="FT660" s="202"/>
      <c r="FU660" s="202"/>
      <c r="FV660" s="202"/>
      <c r="FW660" s="202"/>
      <c r="FX660" s="202"/>
      <c r="FY660" s="202"/>
      <c r="FZ660" s="202"/>
      <c r="GA660" s="202"/>
      <c r="GB660" s="202"/>
      <c r="GC660" s="202"/>
      <c r="GD660" s="202"/>
      <c r="GE660" s="202"/>
      <c r="GF660" s="202"/>
      <c r="GG660" s="202"/>
      <c r="GH660" s="202"/>
    </row>
    <row r="661" spans="1:190" x14ac:dyDescent="0.25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  <c r="FE661" s="202"/>
      <c r="FF661" s="202"/>
      <c r="FG661" s="202"/>
      <c r="FH661" s="202"/>
      <c r="FI661" s="202"/>
      <c r="FJ661" s="202"/>
      <c r="FK661" s="202"/>
      <c r="FL661" s="202"/>
      <c r="FM661" s="202"/>
      <c r="FN661" s="202"/>
      <c r="FO661" s="202"/>
      <c r="FP661" s="202"/>
      <c r="FQ661" s="202"/>
      <c r="FR661" s="202"/>
      <c r="FS661" s="202"/>
      <c r="FT661" s="202"/>
      <c r="FU661" s="202"/>
      <c r="FV661" s="202"/>
      <c r="FW661" s="202"/>
      <c r="FX661" s="202"/>
      <c r="FY661" s="202"/>
      <c r="FZ661" s="202"/>
      <c r="GA661" s="202"/>
      <c r="GB661" s="202"/>
      <c r="GC661" s="202"/>
      <c r="GD661" s="202"/>
      <c r="GE661" s="202"/>
      <c r="GF661" s="202"/>
      <c r="GG661" s="202"/>
      <c r="GH661" s="202"/>
    </row>
    <row r="662" spans="1:190" x14ac:dyDescent="0.25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  <c r="FE662" s="202"/>
      <c r="FF662" s="202"/>
      <c r="FG662" s="202"/>
      <c r="FH662" s="202"/>
      <c r="FI662" s="202"/>
      <c r="FJ662" s="202"/>
      <c r="FK662" s="202"/>
      <c r="FL662" s="202"/>
      <c r="FM662" s="202"/>
      <c r="FN662" s="202"/>
      <c r="FO662" s="202"/>
      <c r="FP662" s="202"/>
      <c r="FQ662" s="202"/>
      <c r="FR662" s="202"/>
      <c r="FS662" s="202"/>
      <c r="FT662" s="202"/>
      <c r="FU662" s="202"/>
      <c r="FV662" s="202"/>
      <c r="FW662" s="202"/>
      <c r="FX662" s="202"/>
      <c r="FY662" s="202"/>
      <c r="FZ662" s="202"/>
      <c r="GA662" s="202"/>
      <c r="GB662" s="202"/>
      <c r="GC662" s="202"/>
      <c r="GD662" s="202"/>
      <c r="GE662" s="202"/>
      <c r="GF662" s="202"/>
      <c r="GG662" s="202"/>
      <c r="GH662" s="202"/>
    </row>
    <row r="663" spans="1:190" x14ac:dyDescent="0.25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  <c r="FE663" s="202"/>
      <c r="FF663" s="202"/>
      <c r="FG663" s="202"/>
      <c r="FH663" s="202"/>
      <c r="FI663" s="202"/>
      <c r="FJ663" s="202"/>
      <c r="FK663" s="202"/>
      <c r="FL663" s="202"/>
      <c r="FM663" s="202"/>
      <c r="FN663" s="202"/>
      <c r="FO663" s="202"/>
      <c r="FP663" s="202"/>
      <c r="FQ663" s="202"/>
      <c r="FR663" s="202"/>
      <c r="FS663" s="202"/>
      <c r="FT663" s="202"/>
      <c r="FU663" s="202"/>
      <c r="FV663" s="202"/>
      <c r="FW663" s="202"/>
      <c r="FX663" s="202"/>
      <c r="FY663" s="202"/>
      <c r="FZ663" s="202"/>
      <c r="GA663" s="202"/>
      <c r="GB663" s="202"/>
      <c r="GC663" s="202"/>
      <c r="GD663" s="202"/>
      <c r="GE663" s="202"/>
      <c r="GF663" s="202"/>
      <c r="GG663" s="202"/>
      <c r="GH663" s="202"/>
    </row>
    <row r="664" spans="1:190" x14ac:dyDescent="0.25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  <c r="FE664" s="202"/>
      <c r="FF664" s="202"/>
      <c r="FG664" s="202"/>
      <c r="FH664" s="202"/>
      <c r="FI664" s="202"/>
      <c r="FJ664" s="202"/>
      <c r="FK664" s="202"/>
      <c r="FL664" s="202"/>
      <c r="FM664" s="202"/>
      <c r="FN664" s="202"/>
      <c r="FO664" s="202"/>
      <c r="FP664" s="202"/>
      <c r="FQ664" s="202"/>
      <c r="FR664" s="202"/>
      <c r="FS664" s="202"/>
      <c r="FT664" s="202"/>
      <c r="FU664" s="202"/>
      <c r="FV664" s="202"/>
      <c r="FW664" s="202"/>
      <c r="FX664" s="202"/>
      <c r="FY664" s="202"/>
      <c r="FZ664" s="202"/>
      <c r="GA664" s="202"/>
      <c r="GB664" s="202"/>
      <c r="GC664" s="202"/>
      <c r="GD664" s="202"/>
      <c r="GE664" s="202"/>
      <c r="GF664" s="202"/>
      <c r="GG664" s="202"/>
      <c r="GH664" s="202"/>
    </row>
    <row r="665" spans="1:190" x14ac:dyDescent="0.25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  <c r="FE665" s="202"/>
      <c r="FF665" s="202"/>
      <c r="FG665" s="202"/>
      <c r="FH665" s="202"/>
      <c r="FI665" s="202"/>
      <c r="FJ665" s="202"/>
      <c r="FK665" s="202"/>
      <c r="FL665" s="202"/>
      <c r="FM665" s="202"/>
      <c r="FN665" s="202"/>
      <c r="FO665" s="202"/>
      <c r="FP665" s="202"/>
      <c r="FQ665" s="202"/>
      <c r="FR665" s="202"/>
      <c r="FS665" s="202"/>
      <c r="FT665" s="202"/>
      <c r="FU665" s="202"/>
      <c r="FV665" s="202"/>
      <c r="FW665" s="202"/>
      <c r="FX665" s="202"/>
      <c r="FY665" s="202"/>
      <c r="FZ665" s="202"/>
      <c r="GA665" s="202"/>
      <c r="GB665" s="202"/>
      <c r="GC665" s="202"/>
      <c r="GD665" s="202"/>
      <c r="GE665" s="202"/>
      <c r="GF665" s="202"/>
      <c r="GG665" s="202"/>
      <c r="GH665" s="202"/>
    </row>
    <row r="666" spans="1:190" x14ac:dyDescent="0.25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  <c r="FE666" s="202"/>
      <c r="FF666" s="202"/>
      <c r="FG666" s="202"/>
      <c r="FH666" s="202"/>
      <c r="FI666" s="202"/>
      <c r="FJ666" s="202"/>
      <c r="FK666" s="202"/>
      <c r="FL666" s="202"/>
      <c r="FM666" s="202"/>
      <c r="FN666" s="202"/>
      <c r="FO666" s="202"/>
      <c r="FP666" s="202"/>
      <c r="FQ666" s="202"/>
      <c r="FR666" s="202"/>
      <c r="FS666" s="202"/>
      <c r="FT666" s="202"/>
      <c r="FU666" s="202"/>
      <c r="FV666" s="202"/>
      <c r="FW666" s="202"/>
      <c r="FX666" s="202"/>
      <c r="FY666" s="202"/>
      <c r="FZ666" s="202"/>
      <c r="GA666" s="202"/>
      <c r="GB666" s="202"/>
      <c r="GC666" s="202"/>
      <c r="GD666" s="202"/>
      <c r="GE666" s="202"/>
      <c r="GF666" s="202"/>
      <c r="GG666" s="202"/>
      <c r="GH666" s="202"/>
    </row>
    <row r="667" spans="1:190" x14ac:dyDescent="0.25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  <c r="FE667" s="202"/>
      <c r="FF667" s="202"/>
      <c r="FG667" s="202"/>
      <c r="FH667" s="202"/>
      <c r="FI667" s="202"/>
      <c r="FJ667" s="202"/>
      <c r="FK667" s="202"/>
      <c r="FL667" s="202"/>
      <c r="FM667" s="202"/>
      <c r="FN667" s="202"/>
      <c r="FO667" s="202"/>
      <c r="FP667" s="202"/>
      <c r="FQ667" s="202"/>
      <c r="FR667" s="202"/>
      <c r="FS667" s="202"/>
      <c r="FT667" s="202"/>
      <c r="FU667" s="202"/>
      <c r="FV667" s="202"/>
      <c r="FW667" s="202"/>
      <c r="FX667" s="202"/>
      <c r="FY667" s="202"/>
      <c r="FZ667" s="202"/>
      <c r="GA667" s="202"/>
      <c r="GB667" s="202"/>
      <c r="GC667" s="202"/>
      <c r="GD667" s="202"/>
      <c r="GE667" s="202"/>
      <c r="GF667" s="202"/>
      <c r="GG667" s="202"/>
      <c r="GH667" s="202"/>
    </row>
    <row r="668" spans="1:190" x14ac:dyDescent="0.25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  <c r="FE668" s="202"/>
      <c r="FF668" s="202"/>
      <c r="FG668" s="202"/>
      <c r="FH668" s="202"/>
      <c r="FI668" s="202"/>
      <c r="FJ668" s="202"/>
      <c r="FK668" s="202"/>
      <c r="FL668" s="202"/>
      <c r="FM668" s="202"/>
      <c r="FN668" s="202"/>
      <c r="FO668" s="202"/>
      <c r="FP668" s="202"/>
      <c r="FQ668" s="202"/>
      <c r="FR668" s="202"/>
      <c r="FS668" s="202"/>
      <c r="FT668" s="202"/>
      <c r="FU668" s="202"/>
      <c r="FV668" s="202"/>
      <c r="FW668" s="202"/>
      <c r="FX668" s="202"/>
      <c r="FY668" s="202"/>
      <c r="FZ668" s="202"/>
      <c r="GA668" s="202"/>
      <c r="GB668" s="202"/>
      <c r="GC668" s="202"/>
      <c r="GD668" s="202"/>
      <c r="GE668" s="202"/>
      <c r="GF668" s="202"/>
      <c r="GG668" s="202"/>
      <c r="GH668" s="202"/>
    </row>
    <row r="669" spans="1:190" x14ac:dyDescent="0.25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  <c r="FE669" s="202"/>
      <c r="FF669" s="202"/>
      <c r="FG669" s="202"/>
      <c r="FH669" s="202"/>
      <c r="FI669" s="202"/>
      <c r="FJ669" s="202"/>
      <c r="FK669" s="202"/>
      <c r="FL669" s="202"/>
      <c r="FM669" s="202"/>
      <c r="FN669" s="202"/>
      <c r="FO669" s="202"/>
      <c r="FP669" s="202"/>
      <c r="FQ669" s="202"/>
      <c r="FR669" s="202"/>
      <c r="FS669" s="202"/>
      <c r="FT669" s="202"/>
      <c r="FU669" s="202"/>
      <c r="FV669" s="202"/>
      <c r="FW669" s="202"/>
      <c r="FX669" s="202"/>
      <c r="FY669" s="202"/>
      <c r="FZ669" s="202"/>
      <c r="GA669" s="202"/>
      <c r="GB669" s="202"/>
      <c r="GC669" s="202"/>
      <c r="GD669" s="202"/>
      <c r="GE669" s="202"/>
      <c r="GF669" s="202"/>
      <c r="GG669" s="202"/>
      <c r="GH669" s="202"/>
    </row>
    <row r="670" spans="1:190" x14ac:dyDescent="0.25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  <c r="FE670" s="202"/>
      <c r="FF670" s="202"/>
      <c r="FG670" s="202"/>
      <c r="FH670" s="202"/>
      <c r="FI670" s="202"/>
      <c r="FJ670" s="202"/>
      <c r="FK670" s="202"/>
      <c r="FL670" s="202"/>
      <c r="FM670" s="202"/>
      <c r="FN670" s="202"/>
      <c r="FO670" s="202"/>
      <c r="FP670" s="202"/>
      <c r="FQ670" s="202"/>
      <c r="FR670" s="202"/>
      <c r="FS670" s="202"/>
      <c r="FT670" s="202"/>
      <c r="FU670" s="202"/>
      <c r="FV670" s="202"/>
      <c r="FW670" s="202"/>
      <c r="FX670" s="202"/>
      <c r="FY670" s="202"/>
      <c r="FZ670" s="202"/>
      <c r="GA670" s="202"/>
      <c r="GB670" s="202"/>
      <c r="GC670" s="202"/>
      <c r="GD670" s="202"/>
      <c r="GE670" s="202"/>
      <c r="GF670" s="202"/>
      <c r="GG670" s="202"/>
      <c r="GH670" s="202"/>
    </row>
    <row r="671" spans="1:190" x14ac:dyDescent="0.25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  <c r="FE671" s="202"/>
      <c r="FF671" s="202"/>
      <c r="FG671" s="202"/>
      <c r="FH671" s="202"/>
      <c r="FI671" s="202"/>
      <c r="FJ671" s="202"/>
      <c r="FK671" s="202"/>
      <c r="FL671" s="202"/>
      <c r="FM671" s="202"/>
      <c r="FN671" s="202"/>
      <c r="FO671" s="202"/>
      <c r="FP671" s="202"/>
      <c r="FQ671" s="202"/>
      <c r="FR671" s="202"/>
      <c r="FS671" s="202"/>
      <c r="FT671" s="202"/>
      <c r="FU671" s="202"/>
      <c r="FV671" s="202"/>
      <c r="FW671" s="202"/>
      <c r="FX671" s="202"/>
      <c r="FY671" s="202"/>
      <c r="FZ671" s="202"/>
      <c r="GA671" s="202"/>
      <c r="GB671" s="202"/>
      <c r="GC671" s="202"/>
      <c r="GD671" s="202"/>
      <c r="GE671" s="202"/>
      <c r="GF671" s="202"/>
      <c r="GG671" s="202"/>
      <c r="GH671" s="202"/>
    </row>
    <row r="672" spans="1:190" x14ac:dyDescent="0.25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  <c r="FE672" s="202"/>
      <c r="FF672" s="202"/>
      <c r="FG672" s="202"/>
      <c r="FH672" s="202"/>
      <c r="FI672" s="202"/>
      <c r="FJ672" s="202"/>
      <c r="FK672" s="202"/>
      <c r="FL672" s="202"/>
      <c r="FM672" s="202"/>
      <c r="FN672" s="202"/>
      <c r="FO672" s="202"/>
      <c r="FP672" s="202"/>
      <c r="FQ672" s="202"/>
      <c r="FR672" s="202"/>
      <c r="FS672" s="202"/>
      <c r="FT672" s="202"/>
      <c r="FU672" s="202"/>
      <c r="FV672" s="202"/>
      <c r="FW672" s="202"/>
      <c r="FX672" s="202"/>
      <c r="FY672" s="202"/>
      <c r="FZ672" s="202"/>
      <c r="GA672" s="202"/>
      <c r="GB672" s="202"/>
      <c r="GC672" s="202"/>
      <c r="GD672" s="202"/>
      <c r="GE672" s="202"/>
      <c r="GF672" s="202"/>
      <c r="GG672" s="202"/>
      <c r="GH672" s="202"/>
    </row>
    <row r="673" spans="1:190" x14ac:dyDescent="0.25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  <c r="FE673" s="202"/>
      <c r="FF673" s="202"/>
      <c r="FG673" s="202"/>
      <c r="FH673" s="202"/>
      <c r="FI673" s="202"/>
      <c r="FJ673" s="202"/>
      <c r="FK673" s="202"/>
      <c r="FL673" s="202"/>
      <c r="FM673" s="202"/>
      <c r="FN673" s="202"/>
      <c r="FO673" s="202"/>
      <c r="FP673" s="202"/>
      <c r="FQ673" s="202"/>
      <c r="FR673" s="202"/>
      <c r="FS673" s="202"/>
      <c r="FT673" s="202"/>
      <c r="FU673" s="202"/>
      <c r="FV673" s="202"/>
      <c r="FW673" s="202"/>
      <c r="FX673" s="202"/>
      <c r="FY673" s="202"/>
      <c r="FZ673" s="202"/>
      <c r="GA673" s="202"/>
      <c r="GB673" s="202"/>
      <c r="GC673" s="202"/>
      <c r="GD673" s="202"/>
      <c r="GE673" s="202"/>
      <c r="GF673" s="202"/>
      <c r="GG673" s="202"/>
      <c r="GH673" s="202"/>
    </row>
    <row r="674" spans="1:190" x14ac:dyDescent="0.25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  <c r="FE674" s="202"/>
      <c r="FF674" s="202"/>
      <c r="FG674" s="202"/>
      <c r="FH674" s="202"/>
      <c r="FI674" s="202"/>
      <c r="FJ674" s="202"/>
      <c r="FK674" s="202"/>
      <c r="FL674" s="202"/>
      <c r="FM674" s="202"/>
      <c r="FN674" s="202"/>
      <c r="FO674" s="202"/>
      <c r="FP674" s="202"/>
      <c r="FQ674" s="202"/>
      <c r="FR674" s="202"/>
      <c r="FS674" s="202"/>
      <c r="FT674" s="202"/>
      <c r="FU674" s="202"/>
      <c r="FV674" s="202"/>
      <c r="FW674" s="202"/>
      <c r="FX674" s="202"/>
      <c r="FY674" s="202"/>
      <c r="FZ674" s="202"/>
      <c r="GA674" s="202"/>
      <c r="GB674" s="202"/>
      <c r="GC674" s="202"/>
      <c r="GD674" s="202"/>
      <c r="GE674" s="202"/>
      <c r="GF674" s="202"/>
      <c r="GG674" s="202"/>
      <c r="GH674" s="202"/>
    </row>
    <row r="675" spans="1:190" x14ac:dyDescent="0.25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  <c r="FE675" s="202"/>
      <c r="FF675" s="202"/>
      <c r="FG675" s="202"/>
      <c r="FH675" s="202"/>
      <c r="FI675" s="202"/>
      <c r="FJ675" s="202"/>
      <c r="FK675" s="202"/>
      <c r="FL675" s="202"/>
      <c r="FM675" s="202"/>
      <c r="FN675" s="202"/>
      <c r="FO675" s="202"/>
      <c r="FP675" s="202"/>
      <c r="FQ675" s="202"/>
      <c r="FR675" s="202"/>
      <c r="FS675" s="202"/>
      <c r="FT675" s="202"/>
      <c r="FU675" s="202"/>
      <c r="FV675" s="202"/>
      <c r="FW675" s="202"/>
      <c r="FX675" s="202"/>
      <c r="FY675" s="202"/>
      <c r="FZ675" s="202"/>
      <c r="GA675" s="202"/>
      <c r="GB675" s="202"/>
      <c r="GC675" s="202"/>
      <c r="GD675" s="202"/>
      <c r="GE675" s="202"/>
      <c r="GF675" s="202"/>
      <c r="GG675" s="202"/>
      <c r="GH675" s="202"/>
    </row>
    <row r="676" spans="1:190" x14ac:dyDescent="0.25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  <c r="FE676" s="202"/>
      <c r="FF676" s="202"/>
      <c r="FG676" s="202"/>
      <c r="FH676" s="202"/>
      <c r="FI676" s="202"/>
      <c r="FJ676" s="202"/>
      <c r="FK676" s="202"/>
      <c r="FL676" s="202"/>
      <c r="FM676" s="202"/>
      <c r="FN676" s="202"/>
      <c r="FO676" s="202"/>
      <c r="FP676" s="202"/>
      <c r="FQ676" s="202"/>
      <c r="FR676" s="202"/>
      <c r="FS676" s="202"/>
      <c r="FT676" s="202"/>
      <c r="FU676" s="202"/>
      <c r="FV676" s="202"/>
      <c r="FW676" s="202"/>
      <c r="FX676" s="202"/>
      <c r="FY676" s="202"/>
      <c r="FZ676" s="202"/>
      <c r="GA676" s="202"/>
      <c r="GB676" s="202"/>
      <c r="GC676" s="202"/>
      <c r="GD676" s="202"/>
      <c r="GE676" s="202"/>
      <c r="GF676" s="202"/>
      <c r="GG676" s="202"/>
      <c r="GH676" s="202"/>
    </row>
    <row r="677" spans="1:190" x14ac:dyDescent="0.25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  <c r="FE677" s="202"/>
      <c r="FF677" s="202"/>
      <c r="FG677" s="202"/>
      <c r="FH677" s="202"/>
      <c r="FI677" s="202"/>
      <c r="FJ677" s="202"/>
      <c r="FK677" s="202"/>
      <c r="FL677" s="202"/>
      <c r="FM677" s="202"/>
      <c r="FN677" s="202"/>
      <c r="FO677" s="202"/>
      <c r="FP677" s="202"/>
      <c r="FQ677" s="202"/>
      <c r="FR677" s="202"/>
      <c r="FS677" s="202"/>
      <c r="FT677" s="202"/>
      <c r="FU677" s="202"/>
      <c r="FV677" s="202"/>
      <c r="FW677" s="202"/>
      <c r="FX677" s="202"/>
      <c r="FY677" s="202"/>
      <c r="FZ677" s="202"/>
      <c r="GA677" s="202"/>
      <c r="GB677" s="202"/>
      <c r="GC677" s="202"/>
      <c r="GD677" s="202"/>
      <c r="GE677" s="202"/>
      <c r="GF677" s="202"/>
      <c r="GG677" s="202"/>
      <c r="GH677" s="202"/>
    </row>
    <row r="678" spans="1:190" x14ac:dyDescent="0.25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  <c r="FE678" s="202"/>
      <c r="FF678" s="202"/>
      <c r="FG678" s="202"/>
      <c r="FH678" s="202"/>
      <c r="FI678" s="202"/>
      <c r="FJ678" s="202"/>
      <c r="FK678" s="202"/>
      <c r="FL678" s="202"/>
      <c r="FM678" s="202"/>
      <c r="FN678" s="202"/>
      <c r="FO678" s="202"/>
      <c r="FP678" s="202"/>
      <c r="FQ678" s="202"/>
      <c r="FR678" s="202"/>
      <c r="FS678" s="202"/>
      <c r="FT678" s="202"/>
      <c r="FU678" s="202"/>
      <c r="FV678" s="202"/>
      <c r="FW678" s="202"/>
      <c r="FX678" s="202"/>
      <c r="FY678" s="202"/>
      <c r="FZ678" s="202"/>
      <c r="GA678" s="202"/>
      <c r="GB678" s="202"/>
      <c r="GC678" s="202"/>
      <c r="GD678" s="202"/>
      <c r="GE678" s="202"/>
      <c r="GF678" s="202"/>
      <c r="GG678" s="202"/>
      <c r="GH678" s="202"/>
    </row>
    <row r="679" spans="1:190" x14ac:dyDescent="0.25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  <c r="FE679" s="202"/>
      <c r="FF679" s="202"/>
      <c r="FG679" s="202"/>
      <c r="FH679" s="202"/>
      <c r="FI679" s="202"/>
      <c r="FJ679" s="202"/>
      <c r="FK679" s="202"/>
      <c r="FL679" s="202"/>
      <c r="FM679" s="202"/>
      <c r="FN679" s="202"/>
      <c r="FO679" s="202"/>
      <c r="FP679" s="202"/>
      <c r="FQ679" s="202"/>
      <c r="FR679" s="202"/>
      <c r="FS679" s="202"/>
      <c r="FT679" s="202"/>
      <c r="FU679" s="202"/>
      <c r="FV679" s="202"/>
      <c r="FW679" s="202"/>
      <c r="FX679" s="202"/>
      <c r="FY679" s="202"/>
      <c r="FZ679" s="202"/>
      <c r="GA679" s="202"/>
      <c r="GB679" s="202"/>
      <c r="GC679" s="202"/>
      <c r="GD679" s="202"/>
      <c r="GE679" s="202"/>
      <c r="GF679" s="202"/>
      <c r="GG679" s="202"/>
      <c r="GH679" s="202"/>
    </row>
    <row r="680" spans="1:190" x14ac:dyDescent="0.25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  <c r="FE680" s="202"/>
      <c r="FF680" s="202"/>
      <c r="FG680" s="202"/>
      <c r="FH680" s="202"/>
      <c r="FI680" s="202"/>
      <c r="FJ680" s="202"/>
      <c r="FK680" s="202"/>
      <c r="FL680" s="202"/>
      <c r="FM680" s="202"/>
      <c r="FN680" s="202"/>
      <c r="FO680" s="202"/>
      <c r="FP680" s="202"/>
      <c r="FQ680" s="202"/>
      <c r="FR680" s="202"/>
      <c r="FS680" s="202"/>
      <c r="FT680" s="202"/>
      <c r="FU680" s="202"/>
      <c r="FV680" s="202"/>
      <c r="FW680" s="202"/>
      <c r="FX680" s="202"/>
      <c r="FY680" s="202"/>
      <c r="FZ680" s="202"/>
      <c r="GA680" s="202"/>
      <c r="GB680" s="202"/>
      <c r="GC680" s="202"/>
      <c r="GD680" s="202"/>
      <c r="GE680" s="202"/>
      <c r="GF680" s="202"/>
      <c r="GG680" s="202"/>
      <c r="GH680" s="202"/>
    </row>
    <row r="681" spans="1:190" x14ac:dyDescent="0.25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  <c r="FE681" s="202"/>
      <c r="FF681" s="202"/>
      <c r="FG681" s="202"/>
      <c r="FH681" s="202"/>
      <c r="FI681" s="202"/>
      <c r="FJ681" s="202"/>
      <c r="FK681" s="202"/>
      <c r="FL681" s="202"/>
      <c r="FM681" s="202"/>
      <c r="FN681" s="202"/>
      <c r="FO681" s="202"/>
      <c r="FP681" s="202"/>
      <c r="FQ681" s="202"/>
      <c r="FR681" s="202"/>
      <c r="FS681" s="202"/>
      <c r="FT681" s="202"/>
      <c r="FU681" s="202"/>
      <c r="FV681" s="202"/>
      <c r="FW681" s="202"/>
      <c r="FX681" s="202"/>
      <c r="FY681" s="202"/>
      <c r="FZ681" s="202"/>
      <c r="GA681" s="202"/>
      <c r="GB681" s="202"/>
      <c r="GC681" s="202"/>
      <c r="GD681" s="202"/>
      <c r="GE681" s="202"/>
      <c r="GF681" s="202"/>
      <c r="GG681" s="202"/>
      <c r="GH681" s="202"/>
    </row>
    <row r="682" spans="1:190" x14ac:dyDescent="0.25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  <c r="FE682" s="202"/>
      <c r="FF682" s="202"/>
      <c r="FG682" s="202"/>
      <c r="FH682" s="202"/>
      <c r="FI682" s="202"/>
      <c r="FJ682" s="202"/>
      <c r="FK682" s="202"/>
      <c r="FL682" s="202"/>
      <c r="FM682" s="202"/>
      <c r="FN682" s="202"/>
      <c r="FO682" s="202"/>
      <c r="FP682" s="202"/>
      <c r="FQ682" s="202"/>
      <c r="FR682" s="202"/>
      <c r="FS682" s="202"/>
      <c r="FT682" s="202"/>
      <c r="FU682" s="202"/>
      <c r="FV682" s="202"/>
      <c r="FW682" s="202"/>
      <c r="FX682" s="202"/>
      <c r="FY682" s="202"/>
      <c r="FZ682" s="202"/>
      <c r="GA682" s="202"/>
      <c r="GB682" s="202"/>
      <c r="GC682" s="202"/>
      <c r="GD682" s="202"/>
      <c r="GE682" s="202"/>
      <c r="GF682" s="202"/>
      <c r="GG682" s="202"/>
      <c r="GH682" s="202"/>
    </row>
    <row r="683" spans="1:190" x14ac:dyDescent="0.25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  <c r="FE683" s="202"/>
      <c r="FF683" s="202"/>
      <c r="FG683" s="202"/>
      <c r="FH683" s="202"/>
      <c r="FI683" s="202"/>
      <c r="FJ683" s="202"/>
      <c r="FK683" s="202"/>
      <c r="FL683" s="202"/>
      <c r="FM683" s="202"/>
      <c r="FN683" s="202"/>
      <c r="FO683" s="202"/>
      <c r="FP683" s="202"/>
      <c r="FQ683" s="202"/>
      <c r="FR683" s="202"/>
      <c r="FS683" s="202"/>
      <c r="FT683" s="202"/>
      <c r="FU683" s="202"/>
      <c r="FV683" s="202"/>
      <c r="FW683" s="202"/>
      <c r="FX683" s="202"/>
      <c r="FY683" s="202"/>
      <c r="FZ683" s="202"/>
      <c r="GA683" s="202"/>
      <c r="GB683" s="202"/>
      <c r="GC683" s="202"/>
      <c r="GD683" s="202"/>
      <c r="GE683" s="202"/>
      <c r="GF683" s="202"/>
      <c r="GG683" s="202"/>
      <c r="GH683" s="202"/>
    </row>
    <row r="684" spans="1:190" x14ac:dyDescent="0.25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  <c r="FE684" s="202"/>
      <c r="FF684" s="202"/>
      <c r="FG684" s="202"/>
      <c r="FH684" s="202"/>
      <c r="FI684" s="202"/>
      <c r="FJ684" s="202"/>
      <c r="FK684" s="202"/>
      <c r="FL684" s="202"/>
      <c r="FM684" s="202"/>
      <c r="FN684" s="202"/>
      <c r="FO684" s="202"/>
      <c r="FP684" s="202"/>
      <c r="FQ684" s="202"/>
      <c r="FR684" s="202"/>
      <c r="FS684" s="202"/>
      <c r="FT684" s="202"/>
      <c r="FU684" s="202"/>
      <c r="FV684" s="202"/>
      <c r="FW684" s="202"/>
      <c r="FX684" s="202"/>
      <c r="FY684" s="202"/>
      <c r="FZ684" s="202"/>
      <c r="GA684" s="202"/>
      <c r="GB684" s="202"/>
      <c r="GC684" s="202"/>
      <c r="GD684" s="202"/>
      <c r="GE684" s="202"/>
      <c r="GF684" s="202"/>
      <c r="GG684" s="202"/>
      <c r="GH684" s="202"/>
    </row>
    <row r="685" spans="1:190" x14ac:dyDescent="0.25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  <c r="FE685" s="202"/>
      <c r="FF685" s="202"/>
      <c r="FG685" s="202"/>
      <c r="FH685" s="202"/>
      <c r="FI685" s="202"/>
      <c r="FJ685" s="202"/>
      <c r="FK685" s="202"/>
      <c r="FL685" s="202"/>
      <c r="FM685" s="202"/>
      <c r="FN685" s="202"/>
      <c r="FO685" s="202"/>
      <c r="FP685" s="202"/>
      <c r="FQ685" s="202"/>
      <c r="FR685" s="202"/>
      <c r="FS685" s="202"/>
      <c r="FT685" s="202"/>
      <c r="FU685" s="202"/>
      <c r="FV685" s="202"/>
      <c r="FW685" s="202"/>
      <c r="FX685" s="202"/>
      <c r="FY685" s="202"/>
      <c r="FZ685" s="202"/>
      <c r="GA685" s="202"/>
      <c r="GB685" s="202"/>
      <c r="GC685" s="202"/>
      <c r="GD685" s="202"/>
      <c r="GE685" s="202"/>
      <c r="GF685" s="202"/>
      <c r="GG685" s="202"/>
      <c r="GH685" s="202"/>
    </row>
    <row r="686" spans="1:190" x14ac:dyDescent="0.25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  <c r="FE686" s="202"/>
      <c r="FF686" s="202"/>
      <c r="FG686" s="202"/>
      <c r="FH686" s="202"/>
      <c r="FI686" s="202"/>
      <c r="FJ686" s="202"/>
      <c r="FK686" s="202"/>
      <c r="FL686" s="202"/>
      <c r="FM686" s="202"/>
      <c r="FN686" s="202"/>
      <c r="FO686" s="202"/>
      <c r="FP686" s="202"/>
      <c r="FQ686" s="202"/>
      <c r="FR686" s="202"/>
      <c r="FS686" s="202"/>
      <c r="FT686" s="202"/>
      <c r="FU686" s="202"/>
      <c r="FV686" s="202"/>
      <c r="FW686" s="202"/>
      <c r="FX686" s="202"/>
      <c r="FY686" s="202"/>
      <c r="FZ686" s="202"/>
      <c r="GA686" s="202"/>
      <c r="GB686" s="202"/>
      <c r="GC686" s="202"/>
      <c r="GD686" s="202"/>
      <c r="GE686" s="202"/>
      <c r="GF686" s="202"/>
      <c r="GG686" s="202"/>
      <c r="GH686" s="202"/>
    </row>
    <row r="687" spans="1:190" x14ac:dyDescent="0.25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  <c r="FE687" s="202"/>
      <c r="FF687" s="202"/>
      <c r="FG687" s="202"/>
      <c r="FH687" s="202"/>
      <c r="FI687" s="202"/>
      <c r="FJ687" s="202"/>
      <c r="FK687" s="202"/>
      <c r="FL687" s="202"/>
      <c r="FM687" s="202"/>
      <c r="FN687" s="202"/>
      <c r="FO687" s="202"/>
      <c r="FP687" s="202"/>
      <c r="FQ687" s="202"/>
      <c r="FR687" s="202"/>
      <c r="FS687" s="202"/>
      <c r="FT687" s="202"/>
      <c r="FU687" s="202"/>
      <c r="FV687" s="202"/>
      <c r="FW687" s="202"/>
      <c r="FX687" s="202"/>
      <c r="FY687" s="202"/>
      <c r="FZ687" s="202"/>
      <c r="GA687" s="202"/>
      <c r="GB687" s="202"/>
      <c r="GC687" s="202"/>
      <c r="GD687" s="202"/>
      <c r="GE687" s="202"/>
      <c r="GF687" s="202"/>
      <c r="GG687" s="202"/>
      <c r="GH687" s="202"/>
    </row>
    <row r="688" spans="1:190" x14ac:dyDescent="0.25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  <c r="FE688" s="202"/>
      <c r="FF688" s="202"/>
      <c r="FG688" s="202"/>
      <c r="FH688" s="202"/>
      <c r="FI688" s="202"/>
      <c r="FJ688" s="202"/>
      <c r="FK688" s="202"/>
      <c r="FL688" s="202"/>
      <c r="FM688" s="202"/>
      <c r="FN688" s="202"/>
      <c r="FO688" s="202"/>
      <c r="FP688" s="202"/>
      <c r="FQ688" s="202"/>
      <c r="FR688" s="202"/>
      <c r="FS688" s="202"/>
      <c r="FT688" s="202"/>
      <c r="FU688" s="202"/>
      <c r="FV688" s="202"/>
      <c r="FW688" s="202"/>
      <c r="FX688" s="202"/>
      <c r="FY688" s="202"/>
      <c r="FZ688" s="202"/>
      <c r="GA688" s="202"/>
      <c r="GB688" s="202"/>
      <c r="GC688" s="202"/>
      <c r="GD688" s="202"/>
      <c r="GE688" s="202"/>
      <c r="GF688" s="202"/>
      <c r="GG688" s="202"/>
      <c r="GH688" s="202"/>
    </row>
    <row r="689" spans="1:190" x14ac:dyDescent="0.25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  <c r="FE689" s="202"/>
      <c r="FF689" s="202"/>
      <c r="FG689" s="202"/>
      <c r="FH689" s="202"/>
      <c r="FI689" s="202"/>
      <c r="FJ689" s="202"/>
      <c r="FK689" s="202"/>
      <c r="FL689" s="202"/>
      <c r="FM689" s="202"/>
      <c r="FN689" s="202"/>
      <c r="FO689" s="202"/>
      <c r="FP689" s="202"/>
      <c r="FQ689" s="202"/>
      <c r="FR689" s="202"/>
      <c r="FS689" s="202"/>
      <c r="FT689" s="202"/>
      <c r="FU689" s="202"/>
      <c r="FV689" s="202"/>
      <c r="FW689" s="202"/>
      <c r="FX689" s="202"/>
      <c r="FY689" s="202"/>
      <c r="FZ689" s="202"/>
      <c r="GA689" s="202"/>
      <c r="GB689" s="202"/>
      <c r="GC689" s="202"/>
      <c r="GD689" s="202"/>
      <c r="GE689" s="202"/>
      <c r="GF689" s="202"/>
      <c r="GG689" s="202"/>
      <c r="GH689" s="202"/>
    </row>
    <row r="690" spans="1:190" x14ac:dyDescent="0.25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  <c r="FE690" s="202"/>
      <c r="FF690" s="202"/>
      <c r="FG690" s="202"/>
      <c r="FH690" s="202"/>
      <c r="FI690" s="202"/>
      <c r="FJ690" s="202"/>
      <c r="FK690" s="202"/>
      <c r="FL690" s="202"/>
      <c r="FM690" s="202"/>
      <c r="FN690" s="202"/>
      <c r="FO690" s="202"/>
      <c r="FP690" s="202"/>
      <c r="FQ690" s="202"/>
      <c r="FR690" s="202"/>
      <c r="FS690" s="202"/>
      <c r="FT690" s="202"/>
      <c r="FU690" s="202"/>
      <c r="FV690" s="202"/>
      <c r="FW690" s="202"/>
      <c r="FX690" s="202"/>
      <c r="FY690" s="202"/>
      <c r="FZ690" s="202"/>
      <c r="GA690" s="202"/>
      <c r="GB690" s="202"/>
      <c r="GC690" s="202"/>
      <c r="GD690" s="202"/>
      <c r="GE690" s="202"/>
      <c r="GF690" s="202"/>
      <c r="GG690" s="202"/>
      <c r="GH690" s="202"/>
    </row>
    <row r="691" spans="1:190" x14ac:dyDescent="0.25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  <c r="FE691" s="202"/>
      <c r="FF691" s="202"/>
      <c r="FG691" s="202"/>
      <c r="FH691" s="202"/>
      <c r="FI691" s="202"/>
      <c r="FJ691" s="202"/>
      <c r="FK691" s="202"/>
      <c r="FL691" s="202"/>
      <c r="FM691" s="202"/>
      <c r="FN691" s="202"/>
      <c r="FO691" s="202"/>
      <c r="FP691" s="202"/>
      <c r="FQ691" s="202"/>
      <c r="FR691" s="202"/>
      <c r="FS691" s="202"/>
      <c r="FT691" s="202"/>
      <c r="FU691" s="202"/>
      <c r="FV691" s="202"/>
      <c r="FW691" s="202"/>
      <c r="FX691" s="202"/>
      <c r="FY691" s="202"/>
      <c r="FZ691" s="202"/>
      <c r="GA691" s="202"/>
      <c r="GB691" s="202"/>
      <c r="GC691" s="202"/>
      <c r="GD691" s="202"/>
      <c r="GE691" s="202"/>
      <c r="GF691" s="202"/>
      <c r="GG691" s="202"/>
      <c r="GH691" s="202"/>
    </row>
    <row r="692" spans="1:190" x14ac:dyDescent="0.25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  <c r="FE692" s="202"/>
      <c r="FF692" s="202"/>
      <c r="FG692" s="202"/>
      <c r="FH692" s="202"/>
      <c r="FI692" s="202"/>
      <c r="FJ692" s="202"/>
      <c r="FK692" s="202"/>
      <c r="FL692" s="202"/>
      <c r="FM692" s="202"/>
      <c r="FN692" s="202"/>
      <c r="FO692" s="202"/>
      <c r="FP692" s="202"/>
      <c r="FQ692" s="202"/>
      <c r="FR692" s="202"/>
      <c r="FS692" s="202"/>
      <c r="FT692" s="202"/>
      <c r="FU692" s="202"/>
      <c r="FV692" s="202"/>
      <c r="FW692" s="202"/>
      <c r="FX692" s="202"/>
      <c r="FY692" s="202"/>
      <c r="FZ692" s="202"/>
      <c r="GA692" s="202"/>
      <c r="GB692" s="202"/>
      <c r="GC692" s="202"/>
      <c r="GD692" s="202"/>
      <c r="GE692" s="202"/>
      <c r="GF692" s="202"/>
      <c r="GG692" s="202"/>
      <c r="GH692" s="202"/>
    </row>
    <row r="693" spans="1:190" x14ac:dyDescent="0.25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  <c r="FE693" s="202"/>
      <c r="FF693" s="202"/>
      <c r="FG693" s="202"/>
      <c r="FH693" s="202"/>
      <c r="FI693" s="202"/>
      <c r="FJ693" s="202"/>
      <c r="FK693" s="202"/>
      <c r="FL693" s="202"/>
      <c r="FM693" s="202"/>
      <c r="FN693" s="202"/>
      <c r="FO693" s="202"/>
      <c r="FP693" s="202"/>
      <c r="FQ693" s="202"/>
      <c r="FR693" s="202"/>
      <c r="FS693" s="202"/>
      <c r="FT693" s="202"/>
      <c r="FU693" s="202"/>
      <c r="FV693" s="202"/>
      <c r="FW693" s="202"/>
      <c r="FX693" s="202"/>
      <c r="FY693" s="202"/>
      <c r="FZ693" s="202"/>
      <c r="GA693" s="202"/>
      <c r="GB693" s="202"/>
      <c r="GC693" s="202"/>
      <c r="GD693" s="202"/>
      <c r="GE693" s="202"/>
      <c r="GF693" s="202"/>
      <c r="GG693" s="202"/>
      <c r="GH693" s="202"/>
    </row>
    <row r="694" spans="1:190" x14ac:dyDescent="0.25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  <c r="FE694" s="202"/>
      <c r="FF694" s="202"/>
      <c r="FG694" s="202"/>
      <c r="FH694" s="202"/>
      <c r="FI694" s="202"/>
      <c r="FJ694" s="202"/>
      <c r="FK694" s="202"/>
      <c r="FL694" s="202"/>
      <c r="FM694" s="202"/>
      <c r="FN694" s="202"/>
      <c r="FO694" s="202"/>
      <c r="FP694" s="202"/>
      <c r="FQ694" s="202"/>
      <c r="FR694" s="202"/>
      <c r="FS694" s="202"/>
      <c r="FT694" s="202"/>
      <c r="FU694" s="202"/>
      <c r="FV694" s="202"/>
      <c r="FW694" s="202"/>
      <c r="FX694" s="202"/>
      <c r="FY694" s="202"/>
      <c r="FZ694" s="202"/>
      <c r="GA694" s="202"/>
      <c r="GB694" s="202"/>
      <c r="GC694" s="202"/>
      <c r="GD694" s="202"/>
      <c r="GE694" s="202"/>
      <c r="GF694" s="202"/>
      <c r="GG694" s="202"/>
      <c r="GH694" s="202"/>
    </row>
    <row r="695" spans="1:190" x14ac:dyDescent="0.25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  <c r="FE695" s="202"/>
      <c r="FF695" s="202"/>
      <c r="FG695" s="202"/>
      <c r="FH695" s="202"/>
      <c r="FI695" s="202"/>
      <c r="FJ695" s="202"/>
      <c r="FK695" s="202"/>
      <c r="FL695" s="202"/>
      <c r="FM695" s="202"/>
      <c r="FN695" s="202"/>
      <c r="FO695" s="202"/>
      <c r="FP695" s="202"/>
      <c r="FQ695" s="202"/>
      <c r="FR695" s="202"/>
      <c r="FS695" s="202"/>
      <c r="FT695" s="202"/>
      <c r="FU695" s="202"/>
      <c r="FV695" s="202"/>
      <c r="FW695" s="202"/>
      <c r="FX695" s="202"/>
      <c r="FY695" s="202"/>
      <c r="FZ695" s="202"/>
      <c r="GA695" s="202"/>
      <c r="GB695" s="202"/>
      <c r="GC695" s="202"/>
      <c r="GD695" s="202"/>
      <c r="GE695" s="202"/>
      <c r="GF695" s="202"/>
      <c r="GG695" s="202"/>
      <c r="GH695" s="202"/>
    </row>
    <row r="696" spans="1:190" x14ac:dyDescent="0.25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  <c r="FE696" s="202"/>
      <c r="FF696" s="202"/>
      <c r="FG696" s="202"/>
      <c r="FH696" s="202"/>
      <c r="FI696" s="202"/>
      <c r="FJ696" s="202"/>
      <c r="FK696" s="202"/>
      <c r="FL696" s="202"/>
      <c r="FM696" s="202"/>
      <c r="FN696" s="202"/>
      <c r="FO696" s="202"/>
      <c r="FP696" s="202"/>
      <c r="FQ696" s="202"/>
      <c r="FR696" s="202"/>
      <c r="FS696" s="202"/>
      <c r="FT696" s="202"/>
      <c r="FU696" s="202"/>
      <c r="FV696" s="202"/>
      <c r="FW696" s="202"/>
      <c r="FX696" s="202"/>
      <c r="FY696" s="202"/>
      <c r="FZ696" s="202"/>
      <c r="GA696" s="202"/>
      <c r="GB696" s="202"/>
      <c r="GC696" s="202"/>
      <c r="GD696" s="202"/>
      <c r="GE696" s="202"/>
      <c r="GF696" s="202"/>
      <c r="GG696" s="202"/>
      <c r="GH696" s="202"/>
    </row>
    <row r="697" spans="1:190" x14ac:dyDescent="0.25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  <c r="FE697" s="202"/>
      <c r="FF697" s="202"/>
      <c r="FG697" s="202"/>
      <c r="FH697" s="202"/>
      <c r="FI697" s="202"/>
      <c r="FJ697" s="202"/>
      <c r="FK697" s="202"/>
      <c r="FL697" s="202"/>
      <c r="FM697" s="202"/>
      <c r="FN697" s="202"/>
      <c r="FO697" s="202"/>
      <c r="FP697" s="202"/>
      <c r="FQ697" s="202"/>
      <c r="FR697" s="202"/>
      <c r="FS697" s="202"/>
      <c r="FT697" s="202"/>
      <c r="FU697" s="202"/>
      <c r="FV697" s="202"/>
      <c r="FW697" s="202"/>
      <c r="FX697" s="202"/>
      <c r="FY697" s="202"/>
      <c r="FZ697" s="202"/>
      <c r="GA697" s="202"/>
      <c r="GB697" s="202"/>
      <c r="GC697" s="202"/>
      <c r="GD697" s="202"/>
      <c r="GE697" s="202"/>
      <c r="GF697" s="202"/>
      <c r="GG697" s="202"/>
      <c r="GH697" s="202"/>
    </row>
    <row r="698" spans="1:190" x14ac:dyDescent="0.25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  <c r="FE698" s="202"/>
      <c r="FF698" s="202"/>
      <c r="FG698" s="202"/>
      <c r="FH698" s="202"/>
      <c r="FI698" s="202"/>
      <c r="FJ698" s="202"/>
      <c r="FK698" s="202"/>
      <c r="FL698" s="202"/>
      <c r="FM698" s="202"/>
      <c r="FN698" s="202"/>
      <c r="FO698" s="202"/>
      <c r="FP698" s="202"/>
      <c r="FQ698" s="202"/>
      <c r="FR698" s="202"/>
      <c r="FS698" s="202"/>
      <c r="FT698" s="202"/>
      <c r="FU698" s="202"/>
      <c r="FV698" s="202"/>
      <c r="FW698" s="202"/>
      <c r="FX698" s="202"/>
      <c r="FY698" s="202"/>
      <c r="FZ698" s="202"/>
      <c r="GA698" s="202"/>
      <c r="GB698" s="202"/>
      <c r="GC698" s="202"/>
      <c r="GD698" s="202"/>
      <c r="GE698" s="202"/>
      <c r="GF698" s="202"/>
      <c r="GG698" s="202"/>
      <c r="GH698" s="202"/>
    </row>
    <row r="699" spans="1:190" x14ac:dyDescent="0.25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  <c r="FE699" s="202"/>
      <c r="FF699" s="202"/>
      <c r="FG699" s="202"/>
      <c r="FH699" s="202"/>
      <c r="FI699" s="202"/>
      <c r="FJ699" s="202"/>
      <c r="FK699" s="202"/>
      <c r="FL699" s="202"/>
      <c r="FM699" s="202"/>
      <c r="FN699" s="202"/>
      <c r="FO699" s="202"/>
      <c r="FP699" s="202"/>
      <c r="FQ699" s="202"/>
      <c r="FR699" s="202"/>
      <c r="FS699" s="202"/>
      <c r="FT699" s="202"/>
      <c r="FU699" s="202"/>
      <c r="FV699" s="202"/>
      <c r="FW699" s="202"/>
      <c r="FX699" s="202"/>
      <c r="FY699" s="202"/>
      <c r="FZ699" s="202"/>
      <c r="GA699" s="202"/>
      <c r="GB699" s="202"/>
      <c r="GC699" s="202"/>
      <c r="GD699" s="202"/>
      <c r="GE699" s="202"/>
      <c r="GF699" s="202"/>
      <c r="GG699" s="202"/>
      <c r="GH699" s="202"/>
    </row>
    <row r="700" spans="1:190" x14ac:dyDescent="0.25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  <c r="FE700" s="202"/>
      <c r="FF700" s="202"/>
      <c r="FG700" s="202"/>
      <c r="FH700" s="202"/>
      <c r="FI700" s="202"/>
      <c r="FJ700" s="202"/>
      <c r="FK700" s="202"/>
      <c r="FL700" s="202"/>
      <c r="FM700" s="202"/>
      <c r="FN700" s="202"/>
      <c r="FO700" s="202"/>
      <c r="FP700" s="202"/>
      <c r="FQ700" s="202"/>
      <c r="FR700" s="202"/>
      <c r="FS700" s="202"/>
      <c r="FT700" s="202"/>
      <c r="FU700" s="202"/>
      <c r="FV700" s="202"/>
      <c r="FW700" s="202"/>
      <c r="FX700" s="202"/>
      <c r="FY700" s="202"/>
      <c r="FZ700" s="202"/>
      <c r="GA700" s="202"/>
      <c r="GB700" s="202"/>
      <c r="GC700" s="202"/>
      <c r="GD700" s="202"/>
      <c r="GE700" s="202"/>
      <c r="GF700" s="202"/>
      <c r="GG700" s="202"/>
      <c r="GH700" s="202"/>
    </row>
    <row r="701" spans="1:190" x14ac:dyDescent="0.25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  <c r="FE701" s="202"/>
      <c r="FF701" s="202"/>
      <c r="FG701" s="202"/>
      <c r="FH701" s="202"/>
      <c r="FI701" s="202"/>
      <c r="FJ701" s="202"/>
      <c r="FK701" s="202"/>
      <c r="FL701" s="202"/>
      <c r="FM701" s="202"/>
      <c r="FN701" s="202"/>
      <c r="FO701" s="202"/>
      <c r="FP701" s="202"/>
      <c r="FQ701" s="202"/>
      <c r="FR701" s="202"/>
      <c r="FS701" s="202"/>
      <c r="FT701" s="202"/>
      <c r="FU701" s="202"/>
      <c r="FV701" s="202"/>
      <c r="FW701" s="202"/>
      <c r="FX701" s="202"/>
      <c r="FY701" s="202"/>
      <c r="FZ701" s="202"/>
      <c r="GA701" s="202"/>
      <c r="GB701" s="202"/>
      <c r="GC701" s="202"/>
      <c r="GD701" s="202"/>
      <c r="GE701" s="202"/>
      <c r="GF701" s="202"/>
      <c r="GG701" s="202"/>
      <c r="GH701" s="202"/>
    </row>
    <row r="702" spans="1:190" x14ac:dyDescent="0.25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  <c r="FE702" s="202"/>
      <c r="FF702" s="202"/>
      <c r="FG702" s="202"/>
      <c r="FH702" s="202"/>
      <c r="FI702" s="202"/>
      <c r="FJ702" s="202"/>
      <c r="FK702" s="202"/>
      <c r="FL702" s="202"/>
      <c r="FM702" s="202"/>
      <c r="FN702" s="202"/>
      <c r="FO702" s="202"/>
      <c r="FP702" s="202"/>
      <c r="FQ702" s="202"/>
      <c r="FR702" s="202"/>
      <c r="FS702" s="202"/>
      <c r="FT702" s="202"/>
      <c r="FU702" s="202"/>
      <c r="FV702" s="202"/>
      <c r="FW702" s="202"/>
      <c r="FX702" s="202"/>
      <c r="FY702" s="202"/>
      <c r="FZ702" s="202"/>
      <c r="GA702" s="202"/>
      <c r="GB702" s="202"/>
      <c r="GC702" s="202"/>
      <c r="GD702" s="202"/>
      <c r="GE702" s="202"/>
      <c r="GF702" s="202"/>
      <c r="GG702" s="202"/>
      <c r="GH702" s="202"/>
    </row>
    <row r="703" spans="1:190" x14ac:dyDescent="0.25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  <c r="FE703" s="202"/>
      <c r="FF703" s="202"/>
      <c r="FG703" s="202"/>
      <c r="FH703" s="202"/>
      <c r="FI703" s="202"/>
      <c r="FJ703" s="202"/>
      <c r="FK703" s="202"/>
      <c r="FL703" s="202"/>
      <c r="FM703" s="202"/>
      <c r="FN703" s="202"/>
      <c r="FO703" s="202"/>
      <c r="FP703" s="202"/>
      <c r="FQ703" s="202"/>
      <c r="FR703" s="202"/>
      <c r="FS703" s="202"/>
      <c r="FT703" s="202"/>
      <c r="FU703" s="202"/>
      <c r="FV703" s="202"/>
      <c r="FW703" s="202"/>
      <c r="FX703" s="202"/>
      <c r="FY703" s="202"/>
      <c r="FZ703" s="202"/>
      <c r="GA703" s="202"/>
      <c r="GB703" s="202"/>
      <c r="GC703" s="202"/>
      <c r="GD703" s="202"/>
      <c r="GE703" s="202"/>
      <c r="GF703" s="202"/>
      <c r="GG703" s="202"/>
      <c r="GH703" s="202"/>
    </row>
    <row r="704" spans="1:190" x14ac:dyDescent="0.25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  <c r="FE704" s="202"/>
      <c r="FF704" s="202"/>
      <c r="FG704" s="202"/>
      <c r="FH704" s="202"/>
      <c r="FI704" s="202"/>
      <c r="FJ704" s="202"/>
      <c r="FK704" s="202"/>
      <c r="FL704" s="202"/>
      <c r="FM704" s="202"/>
      <c r="FN704" s="202"/>
      <c r="FO704" s="202"/>
      <c r="FP704" s="202"/>
      <c r="FQ704" s="202"/>
      <c r="FR704" s="202"/>
      <c r="FS704" s="202"/>
      <c r="FT704" s="202"/>
      <c r="FU704" s="202"/>
      <c r="FV704" s="202"/>
      <c r="FW704" s="202"/>
      <c r="FX704" s="202"/>
      <c r="FY704" s="202"/>
      <c r="FZ704" s="202"/>
      <c r="GA704" s="202"/>
      <c r="GB704" s="202"/>
      <c r="GC704" s="202"/>
      <c r="GD704" s="202"/>
      <c r="GE704" s="202"/>
      <c r="GF704" s="202"/>
      <c r="GG704" s="202"/>
      <c r="GH704" s="202"/>
    </row>
    <row r="705" spans="1:190" x14ac:dyDescent="0.25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  <c r="FE705" s="202"/>
      <c r="FF705" s="202"/>
      <c r="FG705" s="202"/>
      <c r="FH705" s="202"/>
      <c r="FI705" s="202"/>
      <c r="FJ705" s="202"/>
      <c r="FK705" s="202"/>
      <c r="FL705" s="202"/>
      <c r="FM705" s="202"/>
      <c r="FN705" s="202"/>
      <c r="FO705" s="202"/>
      <c r="FP705" s="202"/>
      <c r="FQ705" s="202"/>
      <c r="FR705" s="202"/>
      <c r="FS705" s="202"/>
      <c r="FT705" s="202"/>
      <c r="FU705" s="202"/>
      <c r="FV705" s="202"/>
      <c r="FW705" s="202"/>
      <c r="FX705" s="202"/>
      <c r="FY705" s="202"/>
      <c r="FZ705" s="202"/>
      <c r="GA705" s="202"/>
      <c r="GB705" s="202"/>
      <c r="GC705" s="202"/>
      <c r="GD705" s="202"/>
      <c r="GE705" s="202"/>
      <c r="GF705" s="202"/>
      <c r="GG705" s="202"/>
      <c r="GH705" s="202"/>
    </row>
    <row r="706" spans="1:190" x14ac:dyDescent="0.25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  <c r="FE706" s="202"/>
      <c r="FF706" s="202"/>
      <c r="FG706" s="202"/>
      <c r="FH706" s="202"/>
      <c r="FI706" s="202"/>
      <c r="FJ706" s="202"/>
      <c r="FK706" s="202"/>
      <c r="FL706" s="202"/>
      <c r="FM706" s="202"/>
      <c r="FN706" s="202"/>
      <c r="FO706" s="202"/>
      <c r="FP706" s="202"/>
      <c r="FQ706" s="202"/>
      <c r="FR706" s="202"/>
      <c r="FS706" s="202"/>
      <c r="FT706" s="202"/>
      <c r="FU706" s="202"/>
      <c r="FV706" s="202"/>
      <c r="FW706" s="202"/>
      <c r="FX706" s="202"/>
      <c r="FY706" s="202"/>
      <c r="FZ706" s="202"/>
      <c r="GA706" s="202"/>
      <c r="GB706" s="202"/>
      <c r="GC706" s="202"/>
      <c r="GD706" s="202"/>
      <c r="GE706" s="202"/>
      <c r="GF706" s="202"/>
      <c r="GG706" s="202"/>
      <c r="GH706" s="202"/>
    </row>
    <row r="707" spans="1:190" x14ac:dyDescent="0.25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  <c r="FE707" s="202"/>
      <c r="FF707" s="202"/>
      <c r="FG707" s="202"/>
      <c r="FH707" s="202"/>
      <c r="FI707" s="202"/>
      <c r="FJ707" s="202"/>
      <c r="FK707" s="202"/>
      <c r="FL707" s="202"/>
      <c r="FM707" s="202"/>
      <c r="FN707" s="202"/>
      <c r="FO707" s="202"/>
      <c r="FP707" s="202"/>
      <c r="FQ707" s="202"/>
      <c r="FR707" s="202"/>
      <c r="FS707" s="202"/>
      <c r="FT707" s="202"/>
      <c r="FU707" s="202"/>
      <c r="FV707" s="202"/>
      <c r="FW707" s="202"/>
      <c r="FX707" s="202"/>
      <c r="FY707" s="202"/>
      <c r="FZ707" s="202"/>
      <c r="GA707" s="202"/>
      <c r="GB707" s="202"/>
      <c r="GC707" s="202"/>
      <c r="GD707" s="202"/>
      <c r="GE707" s="202"/>
      <c r="GF707" s="202"/>
      <c r="GG707" s="202"/>
      <c r="GH707" s="202"/>
    </row>
    <row r="708" spans="1:190" x14ac:dyDescent="0.25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  <c r="FE708" s="202"/>
      <c r="FF708" s="202"/>
      <c r="FG708" s="202"/>
      <c r="FH708" s="202"/>
      <c r="FI708" s="202"/>
      <c r="FJ708" s="202"/>
      <c r="FK708" s="202"/>
      <c r="FL708" s="202"/>
      <c r="FM708" s="202"/>
      <c r="FN708" s="202"/>
      <c r="FO708" s="202"/>
      <c r="FP708" s="202"/>
      <c r="FQ708" s="202"/>
      <c r="FR708" s="202"/>
      <c r="FS708" s="202"/>
      <c r="FT708" s="202"/>
      <c r="FU708" s="202"/>
      <c r="FV708" s="202"/>
      <c r="FW708" s="202"/>
      <c r="FX708" s="202"/>
      <c r="FY708" s="202"/>
      <c r="FZ708" s="202"/>
      <c r="GA708" s="202"/>
      <c r="GB708" s="202"/>
      <c r="GC708" s="202"/>
      <c r="GD708" s="202"/>
      <c r="GE708" s="202"/>
      <c r="GF708" s="202"/>
      <c r="GG708" s="202"/>
      <c r="GH708" s="202"/>
    </row>
    <row r="709" spans="1:190" x14ac:dyDescent="0.25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  <c r="FE709" s="202"/>
      <c r="FF709" s="202"/>
      <c r="FG709" s="202"/>
      <c r="FH709" s="202"/>
      <c r="FI709" s="202"/>
      <c r="FJ709" s="202"/>
      <c r="FK709" s="202"/>
      <c r="FL709" s="202"/>
      <c r="FM709" s="202"/>
      <c r="FN709" s="202"/>
      <c r="FO709" s="202"/>
      <c r="FP709" s="202"/>
      <c r="FQ709" s="202"/>
      <c r="FR709" s="202"/>
      <c r="FS709" s="202"/>
      <c r="FT709" s="202"/>
      <c r="FU709" s="202"/>
      <c r="FV709" s="202"/>
      <c r="FW709" s="202"/>
      <c r="FX709" s="202"/>
      <c r="FY709" s="202"/>
      <c r="FZ709" s="202"/>
      <c r="GA709" s="202"/>
      <c r="GB709" s="202"/>
      <c r="GC709" s="202"/>
      <c r="GD709" s="202"/>
      <c r="GE709" s="202"/>
      <c r="GF709" s="202"/>
      <c r="GG709" s="202"/>
      <c r="GH709" s="202"/>
    </row>
    <row r="710" spans="1:190" x14ac:dyDescent="0.25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  <c r="FE710" s="202"/>
      <c r="FF710" s="202"/>
      <c r="FG710" s="202"/>
      <c r="FH710" s="202"/>
      <c r="FI710" s="202"/>
      <c r="FJ710" s="202"/>
      <c r="FK710" s="202"/>
      <c r="FL710" s="202"/>
      <c r="FM710" s="202"/>
      <c r="FN710" s="202"/>
      <c r="FO710" s="202"/>
      <c r="FP710" s="202"/>
      <c r="FQ710" s="202"/>
      <c r="FR710" s="202"/>
      <c r="FS710" s="202"/>
      <c r="FT710" s="202"/>
      <c r="FU710" s="202"/>
      <c r="FV710" s="202"/>
      <c r="FW710" s="202"/>
      <c r="FX710" s="202"/>
      <c r="FY710" s="202"/>
      <c r="FZ710" s="202"/>
      <c r="GA710" s="202"/>
      <c r="GB710" s="202"/>
      <c r="GC710" s="202"/>
      <c r="GD710" s="202"/>
      <c r="GE710" s="202"/>
      <c r="GF710" s="202"/>
      <c r="GG710" s="202"/>
      <c r="GH710" s="202"/>
    </row>
    <row r="711" spans="1:190" x14ac:dyDescent="0.25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  <c r="FE711" s="202"/>
      <c r="FF711" s="202"/>
      <c r="FG711" s="202"/>
      <c r="FH711" s="202"/>
      <c r="FI711" s="202"/>
      <c r="FJ711" s="202"/>
      <c r="FK711" s="202"/>
      <c r="FL711" s="202"/>
      <c r="FM711" s="202"/>
      <c r="FN711" s="202"/>
      <c r="FO711" s="202"/>
      <c r="FP711" s="202"/>
      <c r="FQ711" s="202"/>
      <c r="FR711" s="202"/>
      <c r="FS711" s="202"/>
      <c r="FT711" s="202"/>
      <c r="FU711" s="202"/>
      <c r="FV711" s="202"/>
      <c r="FW711" s="202"/>
      <c r="FX711" s="202"/>
      <c r="FY711" s="202"/>
      <c r="FZ711" s="202"/>
      <c r="GA711" s="202"/>
      <c r="GB711" s="202"/>
      <c r="GC711" s="202"/>
      <c r="GD711" s="202"/>
      <c r="GE711" s="202"/>
      <c r="GF711" s="202"/>
      <c r="GG711" s="202"/>
      <c r="GH711" s="202"/>
    </row>
    <row r="712" spans="1:190" x14ac:dyDescent="0.25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  <c r="FE712" s="202"/>
      <c r="FF712" s="202"/>
      <c r="FG712" s="202"/>
      <c r="FH712" s="202"/>
      <c r="FI712" s="202"/>
      <c r="FJ712" s="202"/>
      <c r="FK712" s="202"/>
      <c r="FL712" s="202"/>
      <c r="FM712" s="202"/>
      <c r="FN712" s="202"/>
      <c r="FO712" s="202"/>
      <c r="FP712" s="202"/>
      <c r="FQ712" s="202"/>
      <c r="FR712" s="202"/>
      <c r="FS712" s="202"/>
      <c r="FT712" s="202"/>
      <c r="FU712" s="202"/>
      <c r="FV712" s="202"/>
      <c r="FW712" s="202"/>
      <c r="FX712" s="202"/>
      <c r="FY712" s="202"/>
      <c r="FZ712" s="202"/>
      <c r="GA712" s="202"/>
      <c r="GB712" s="202"/>
      <c r="GC712" s="202"/>
      <c r="GD712" s="202"/>
      <c r="GE712" s="202"/>
      <c r="GF712" s="202"/>
      <c r="GG712" s="202"/>
      <c r="GH712" s="202"/>
    </row>
    <row r="713" spans="1:190" x14ac:dyDescent="0.25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  <c r="FE713" s="202"/>
      <c r="FF713" s="202"/>
      <c r="FG713" s="202"/>
      <c r="FH713" s="202"/>
      <c r="FI713" s="202"/>
      <c r="FJ713" s="202"/>
      <c r="FK713" s="202"/>
      <c r="FL713" s="202"/>
      <c r="FM713" s="202"/>
      <c r="FN713" s="202"/>
      <c r="FO713" s="202"/>
      <c r="FP713" s="202"/>
      <c r="FQ713" s="202"/>
      <c r="FR713" s="202"/>
      <c r="FS713" s="202"/>
      <c r="FT713" s="202"/>
      <c r="FU713" s="202"/>
      <c r="FV713" s="202"/>
      <c r="FW713" s="202"/>
      <c r="FX713" s="202"/>
      <c r="FY713" s="202"/>
      <c r="FZ713" s="202"/>
      <c r="GA713" s="202"/>
      <c r="GB713" s="202"/>
      <c r="GC713" s="202"/>
      <c r="GD713" s="202"/>
      <c r="GE713" s="202"/>
      <c r="GF713" s="202"/>
      <c r="GG713" s="202"/>
      <c r="GH713" s="202"/>
    </row>
    <row r="714" spans="1:190" x14ac:dyDescent="0.25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  <c r="FE714" s="202"/>
      <c r="FF714" s="202"/>
      <c r="FG714" s="202"/>
      <c r="FH714" s="202"/>
      <c r="FI714" s="202"/>
      <c r="FJ714" s="202"/>
      <c r="FK714" s="202"/>
      <c r="FL714" s="202"/>
      <c r="FM714" s="202"/>
      <c r="FN714" s="202"/>
      <c r="FO714" s="202"/>
      <c r="FP714" s="202"/>
      <c r="FQ714" s="202"/>
      <c r="FR714" s="202"/>
      <c r="FS714" s="202"/>
      <c r="FT714" s="202"/>
      <c r="FU714" s="202"/>
      <c r="FV714" s="202"/>
      <c r="FW714" s="202"/>
      <c r="FX714" s="202"/>
      <c r="FY714" s="202"/>
      <c r="FZ714" s="202"/>
      <c r="GA714" s="202"/>
      <c r="GB714" s="202"/>
      <c r="GC714" s="202"/>
      <c r="GD714" s="202"/>
      <c r="GE714" s="202"/>
      <c r="GF714" s="202"/>
      <c r="GG714" s="202"/>
      <c r="GH714" s="202"/>
    </row>
    <row r="715" spans="1:190" x14ac:dyDescent="0.25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  <c r="FE715" s="202"/>
      <c r="FF715" s="202"/>
      <c r="FG715" s="202"/>
      <c r="FH715" s="202"/>
      <c r="FI715" s="202"/>
      <c r="FJ715" s="202"/>
      <c r="FK715" s="202"/>
      <c r="FL715" s="202"/>
      <c r="FM715" s="202"/>
      <c r="FN715" s="202"/>
      <c r="FO715" s="202"/>
      <c r="FP715" s="202"/>
      <c r="FQ715" s="202"/>
      <c r="FR715" s="202"/>
      <c r="FS715" s="202"/>
      <c r="FT715" s="202"/>
      <c r="FU715" s="202"/>
      <c r="FV715" s="202"/>
      <c r="FW715" s="202"/>
      <c r="FX715" s="202"/>
      <c r="FY715" s="202"/>
      <c r="FZ715" s="202"/>
      <c r="GA715" s="202"/>
      <c r="GB715" s="202"/>
      <c r="GC715" s="202"/>
      <c r="GD715" s="202"/>
      <c r="GE715" s="202"/>
      <c r="GF715" s="202"/>
      <c r="GG715" s="202"/>
      <c r="GH715" s="202"/>
    </row>
    <row r="716" spans="1:190" x14ac:dyDescent="0.25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  <c r="FE716" s="202"/>
      <c r="FF716" s="202"/>
      <c r="FG716" s="202"/>
      <c r="FH716" s="202"/>
      <c r="FI716" s="202"/>
      <c r="FJ716" s="202"/>
      <c r="FK716" s="202"/>
      <c r="FL716" s="202"/>
      <c r="FM716" s="202"/>
      <c r="FN716" s="202"/>
      <c r="FO716" s="202"/>
      <c r="FP716" s="202"/>
      <c r="FQ716" s="202"/>
      <c r="FR716" s="202"/>
      <c r="FS716" s="202"/>
      <c r="FT716" s="202"/>
      <c r="FU716" s="202"/>
      <c r="FV716" s="202"/>
      <c r="FW716" s="202"/>
      <c r="FX716" s="202"/>
      <c r="FY716" s="202"/>
      <c r="FZ716" s="202"/>
      <c r="GA716" s="202"/>
      <c r="GB716" s="202"/>
      <c r="GC716" s="202"/>
      <c r="GD716" s="202"/>
      <c r="GE716" s="202"/>
      <c r="GF716" s="202"/>
      <c r="GG716" s="202"/>
      <c r="GH716" s="202"/>
    </row>
    <row r="717" spans="1:190" x14ac:dyDescent="0.25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  <c r="FE717" s="202"/>
      <c r="FF717" s="202"/>
      <c r="FG717" s="202"/>
      <c r="FH717" s="202"/>
      <c r="FI717" s="202"/>
      <c r="FJ717" s="202"/>
      <c r="FK717" s="202"/>
      <c r="FL717" s="202"/>
      <c r="FM717" s="202"/>
      <c r="FN717" s="202"/>
      <c r="FO717" s="202"/>
      <c r="FP717" s="202"/>
      <c r="FQ717" s="202"/>
      <c r="FR717" s="202"/>
      <c r="FS717" s="202"/>
      <c r="FT717" s="202"/>
      <c r="FU717" s="202"/>
      <c r="FV717" s="202"/>
      <c r="FW717" s="202"/>
      <c r="FX717" s="202"/>
      <c r="FY717" s="202"/>
      <c r="FZ717" s="202"/>
      <c r="GA717" s="202"/>
      <c r="GB717" s="202"/>
      <c r="GC717" s="202"/>
      <c r="GD717" s="202"/>
      <c r="GE717" s="202"/>
      <c r="GF717" s="202"/>
      <c r="GG717" s="202"/>
      <c r="GH717" s="202"/>
    </row>
    <row r="718" spans="1:190" x14ac:dyDescent="0.25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  <c r="FE718" s="202"/>
      <c r="FF718" s="202"/>
      <c r="FG718" s="202"/>
      <c r="FH718" s="202"/>
      <c r="FI718" s="202"/>
      <c r="FJ718" s="202"/>
      <c r="FK718" s="202"/>
      <c r="FL718" s="202"/>
      <c r="FM718" s="202"/>
      <c r="FN718" s="202"/>
      <c r="FO718" s="202"/>
      <c r="FP718" s="202"/>
      <c r="FQ718" s="202"/>
      <c r="FR718" s="202"/>
      <c r="FS718" s="202"/>
      <c r="FT718" s="202"/>
      <c r="FU718" s="202"/>
      <c r="FV718" s="202"/>
      <c r="FW718" s="202"/>
      <c r="FX718" s="202"/>
      <c r="FY718" s="202"/>
      <c r="FZ718" s="202"/>
      <c r="GA718" s="202"/>
      <c r="GB718" s="202"/>
      <c r="GC718" s="202"/>
      <c r="GD718" s="202"/>
      <c r="GE718" s="202"/>
      <c r="GF718" s="202"/>
      <c r="GG718" s="202"/>
      <c r="GH718" s="202"/>
    </row>
    <row r="719" spans="1:190" x14ac:dyDescent="0.25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  <c r="FE719" s="202"/>
      <c r="FF719" s="202"/>
      <c r="FG719" s="202"/>
      <c r="FH719" s="202"/>
      <c r="FI719" s="202"/>
      <c r="FJ719" s="202"/>
      <c r="FK719" s="202"/>
      <c r="FL719" s="202"/>
      <c r="FM719" s="202"/>
      <c r="FN719" s="202"/>
      <c r="FO719" s="202"/>
      <c r="FP719" s="202"/>
      <c r="FQ719" s="202"/>
      <c r="FR719" s="202"/>
      <c r="FS719" s="202"/>
      <c r="FT719" s="202"/>
      <c r="FU719" s="202"/>
      <c r="FV719" s="202"/>
      <c r="FW719" s="202"/>
      <c r="FX719" s="202"/>
      <c r="FY719" s="202"/>
      <c r="FZ719" s="202"/>
      <c r="GA719" s="202"/>
      <c r="GB719" s="202"/>
      <c r="GC719" s="202"/>
      <c r="GD719" s="202"/>
      <c r="GE719" s="202"/>
      <c r="GF719" s="202"/>
      <c r="GG719" s="202"/>
      <c r="GH719" s="202"/>
    </row>
    <row r="720" spans="1:190" x14ac:dyDescent="0.25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  <c r="FE720" s="202"/>
      <c r="FF720" s="202"/>
      <c r="FG720" s="202"/>
      <c r="FH720" s="202"/>
      <c r="FI720" s="202"/>
      <c r="FJ720" s="202"/>
      <c r="FK720" s="202"/>
      <c r="FL720" s="202"/>
      <c r="FM720" s="202"/>
      <c r="FN720" s="202"/>
      <c r="FO720" s="202"/>
      <c r="FP720" s="202"/>
      <c r="FQ720" s="202"/>
      <c r="FR720" s="202"/>
      <c r="FS720" s="202"/>
      <c r="FT720" s="202"/>
      <c r="FU720" s="202"/>
      <c r="FV720" s="202"/>
      <c r="FW720" s="202"/>
      <c r="FX720" s="202"/>
      <c r="FY720" s="202"/>
      <c r="FZ720" s="202"/>
      <c r="GA720" s="202"/>
      <c r="GB720" s="202"/>
      <c r="GC720" s="202"/>
      <c r="GD720" s="202"/>
      <c r="GE720" s="202"/>
      <c r="GF720" s="202"/>
      <c r="GG720" s="202"/>
      <c r="GH720" s="202"/>
    </row>
    <row r="721" spans="1:190" x14ac:dyDescent="0.25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  <c r="FE721" s="202"/>
      <c r="FF721" s="202"/>
      <c r="FG721" s="202"/>
      <c r="FH721" s="202"/>
      <c r="FI721" s="202"/>
      <c r="FJ721" s="202"/>
      <c r="FK721" s="202"/>
      <c r="FL721" s="202"/>
      <c r="FM721" s="202"/>
      <c r="FN721" s="202"/>
      <c r="FO721" s="202"/>
      <c r="FP721" s="202"/>
      <c r="FQ721" s="202"/>
      <c r="FR721" s="202"/>
      <c r="FS721" s="202"/>
      <c r="FT721" s="202"/>
      <c r="FU721" s="202"/>
      <c r="FV721" s="202"/>
      <c r="FW721" s="202"/>
      <c r="FX721" s="202"/>
      <c r="FY721" s="202"/>
      <c r="FZ721" s="202"/>
      <c r="GA721" s="202"/>
      <c r="GB721" s="202"/>
      <c r="GC721" s="202"/>
      <c r="GD721" s="202"/>
      <c r="GE721" s="202"/>
      <c r="GF721" s="202"/>
      <c r="GG721" s="202"/>
      <c r="GH721" s="202"/>
    </row>
    <row r="722" spans="1:190" x14ac:dyDescent="0.25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  <c r="FE722" s="202"/>
      <c r="FF722" s="202"/>
      <c r="FG722" s="202"/>
      <c r="FH722" s="202"/>
      <c r="FI722" s="202"/>
      <c r="FJ722" s="202"/>
      <c r="FK722" s="202"/>
      <c r="FL722" s="202"/>
      <c r="FM722" s="202"/>
      <c r="FN722" s="202"/>
      <c r="FO722" s="202"/>
      <c r="FP722" s="202"/>
      <c r="FQ722" s="202"/>
      <c r="FR722" s="202"/>
      <c r="FS722" s="202"/>
      <c r="FT722" s="202"/>
      <c r="FU722" s="202"/>
      <c r="FV722" s="202"/>
      <c r="FW722" s="202"/>
      <c r="FX722" s="202"/>
      <c r="FY722" s="202"/>
      <c r="FZ722" s="202"/>
      <c r="GA722" s="202"/>
      <c r="GB722" s="202"/>
      <c r="GC722" s="202"/>
      <c r="GD722" s="202"/>
      <c r="GE722" s="202"/>
      <c r="GF722" s="202"/>
      <c r="GG722" s="202"/>
      <c r="GH722" s="202"/>
    </row>
    <row r="723" spans="1:190" x14ac:dyDescent="0.25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  <c r="FE723" s="202"/>
      <c r="FF723" s="202"/>
      <c r="FG723" s="202"/>
      <c r="FH723" s="202"/>
      <c r="FI723" s="202"/>
      <c r="FJ723" s="202"/>
      <c r="FK723" s="202"/>
      <c r="FL723" s="202"/>
      <c r="FM723" s="202"/>
      <c r="FN723" s="202"/>
      <c r="FO723" s="202"/>
      <c r="FP723" s="202"/>
      <c r="FQ723" s="202"/>
      <c r="FR723" s="202"/>
      <c r="FS723" s="202"/>
      <c r="FT723" s="202"/>
      <c r="FU723" s="202"/>
      <c r="FV723" s="202"/>
      <c r="FW723" s="202"/>
      <c r="FX723" s="202"/>
      <c r="FY723" s="202"/>
      <c r="FZ723" s="202"/>
      <c r="GA723" s="202"/>
      <c r="GB723" s="202"/>
      <c r="GC723" s="202"/>
      <c r="GD723" s="202"/>
      <c r="GE723" s="202"/>
      <c r="GF723" s="202"/>
      <c r="GG723" s="202"/>
      <c r="GH723" s="202"/>
    </row>
    <row r="724" spans="1:190" x14ac:dyDescent="0.25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  <c r="FE724" s="202"/>
      <c r="FF724" s="202"/>
      <c r="FG724" s="202"/>
      <c r="FH724" s="202"/>
      <c r="FI724" s="202"/>
      <c r="FJ724" s="202"/>
      <c r="FK724" s="202"/>
      <c r="FL724" s="202"/>
      <c r="FM724" s="202"/>
      <c r="FN724" s="202"/>
      <c r="FO724" s="202"/>
      <c r="FP724" s="202"/>
      <c r="FQ724" s="202"/>
      <c r="FR724" s="202"/>
      <c r="FS724" s="202"/>
      <c r="FT724" s="202"/>
      <c r="FU724" s="202"/>
      <c r="FV724" s="202"/>
      <c r="FW724" s="202"/>
      <c r="FX724" s="202"/>
      <c r="FY724" s="202"/>
      <c r="FZ724" s="202"/>
      <c r="GA724" s="202"/>
      <c r="GB724" s="202"/>
      <c r="GC724" s="202"/>
      <c r="GD724" s="202"/>
      <c r="GE724" s="202"/>
      <c r="GF724" s="202"/>
      <c r="GG724" s="202"/>
      <c r="GH724" s="202"/>
    </row>
    <row r="725" spans="1:190" x14ac:dyDescent="0.25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  <c r="FE725" s="202"/>
      <c r="FF725" s="202"/>
      <c r="FG725" s="202"/>
      <c r="FH725" s="202"/>
      <c r="FI725" s="202"/>
      <c r="FJ725" s="202"/>
      <c r="FK725" s="202"/>
      <c r="FL725" s="202"/>
      <c r="FM725" s="202"/>
      <c r="FN725" s="202"/>
      <c r="FO725" s="202"/>
      <c r="FP725" s="202"/>
      <c r="FQ725" s="202"/>
      <c r="FR725" s="202"/>
      <c r="FS725" s="202"/>
      <c r="FT725" s="202"/>
      <c r="FU725" s="202"/>
      <c r="FV725" s="202"/>
      <c r="FW725" s="202"/>
      <c r="FX725" s="202"/>
      <c r="FY725" s="202"/>
      <c r="FZ725" s="202"/>
      <c r="GA725" s="202"/>
      <c r="GB725" s="202"/>
      <c r="GC725" s="202"/>
      <c r="GD725" s="202"/>
      <c r="GE725" s="202"/>
      <c r="GF725" s="202"/>
      <c r="GG725" s="202"/>
      <c r="GH725" s="202"/>
    </row>
    <row r="726" spans="1:190" x14ac:dyDescent="0.25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  <c r="FE726" s="202"/>
      <c r="FF726" s="202"/>
      <c r="FG726" s="202"/>
      <c r="FH726" s="202"/>
      <c r="FI726" s="202"/>
      <c r="FJ726" s="202"/>
      <c r="FK726" s="202"/>
      <c r="FL726" s="202"/>
      <c r="FM726" s="202"/>
      <c r="FN726" s="202"/>
      <c r="FO726" s="202"/>
      <c r="FP726" s="202"/>
      <c r="FQ726" s="202"/>
      <c r="FR726" s="202"/>
      <c r="FS726" s="202"/>
      <c r="FT726" s="202"/>
      <c r="FU726" s="202"/>
      <c r="FV726" s="202"/>
      <c r="FW726" s="202"/>
      <c r="FX726" s="202"/>
      <c r="FY726" s="202"/>
      <c r="FZ726" s="202"/>
      <c r="GA726" s="202"/>
      <c r="GB726" s="202"/>
      <c r="GC726" s="202"/>
      <c r="GD726" s="202"/>
      <c r="GE726" s="202"/>
      <c r="GF726" s="202"/>
      <c r="GG726" s="202"/>
      <c r="GH726" s="202"/>
    </row>
    <row r="727" spans="1:190" x14ac:dyDescent="0.25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  <c r="FE727" s="202"/>
      <c r="FF727" s="202"/>
      <c r="FG727" s="202"/>
      <c r="FH727" s="202"/>
      <c r="FI727" s="202"/>
      <c r="FJ727" s="202"/>
      <c r="FK727" s="202"/>
      <c r="FL727" s="202"/>
      <c r="FM727" s="202"/>
      <c r="FN727" s="202"/>
      <c r="FO727" s="202"/>
      <c r="FP727" s="202"/>
      <c r="FQ727" s="202"/>
      <c r="FR727" s="202"/>
      <c r="FS727" s="202"/>
      <c r="FT727" s="202"/>
      <c r="FU727" s="202"/>
      <c r="FV727" s="202"/>
      <c r="FW727" s="202"/>
      <c r="FX727" s="202"/>
      <c r="FY727" s="202"/>
      <c r="FZ727" s="202"/>
      <c r="GA727" s="202"/>
      <c r="GB727" s="202"/>
      <c r="GC727" s="202"/>
      <c r="GD727" s="202"/>
      <c r="GE727" s="202"/>
      <c r="GF727" s="202"/>
      <c r="GG727" s="202"/>
      <c r="GH727" s="202"/>
    </row>
    <row r="728" spans="1:190" x14ac:dyDescent="0.25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  <c r="FE728" s="202"/>
      <c r="FF728" s="202"/>
      <c r="FG728" s="202"/>
      <c r="FH728" s="202"/>
      <c r="FI728" s="202"/>
      <c r="FJ728" s="202"/>
      <c r="FK728" s="202"/>
      <c r="FL728" s="202"/>
      <c r="FM728" s="202"/>
      <c r="FN728" s="202"/>
      <c r="FO728" s="202"/>
      <c r="FP728" s="202"/>
      <c r="FQ728" s="202"/>
      <c r="FR728" s="202"/>
      <c r="FS728" s="202"/>
      <c r="FT728" s="202"/>
      <c r="FU728" s="202"/>
      <c r="FV728" s="202"/>
      <c r="FW728" s="202"/>
      <c r="FX728" s="202"/>
      <c r="FY728" s="202"/>
      <c r="FZ728" s="202"/>
      <c r="GA728" s="202"/>
      <c r="GB728" s="202"/>
      <c r="GC728" s="202"/>
      <c r="GD728" s="202"/>
      <c r="GE728" s="202"/>
      <c r="GF728" s="202"/>
      <c r="GG728" s="202"/>
      <c r="GH728" s="202"/>
    </row>
    <row r="729" spans="1:190" x14ac:dyDescent="0.25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  <c r="FE729" s="202"/>
      <c r="FF729" s="202"/>
      <c r="FG729" s="202"/>
      <c r="FH729" s="202"/>
      <c r="FI729" s="202"/>
      <c r="FJ729" s="202"/>
      <c r="FK729" s="202"/>
      <c r="FL729" s="202"/>
      <c r="FM729" s="202"/>
      <c r="FN729" s="202"/>
      <c r="FO729" s="202"/>
      <c r="FP729" s="202"/>
      <c r="FQ729" s="202"/>
      <c r="FR729" s="202"/>
      <c r="FS729" s="202"/>
      <c r="FT729" s="202"/>
      <c r="FU729" s="202"/>
      <c r="FV729" s="202"/>
      <c r="FW729" s="202"/>
      <c r="FX729" s="202"/>
      <c r="FY729" s="202"/>
      <c r="FZ729" s="202"/>
      <c r="GA729" s="202"/>
      <c r="GB729" s="202"/>
      <c r="GC729" s="202"/>
      <c r="GD729" s="202"/>
      <c r="GE729" s="202"/>
      <c r="GF729" s="202"/>
      <c r="GG729" s="202"/>
      <c r="GH729" s="202"/>
    </row>
    <row r="730" spans="1:190" x14ac:dyDescent="0.25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  <c r="FE730" s="202"/>
      <c r="FF730" s="202"/>
      <c r="FG730" s="202"/>
      <c r="FH730" s="202"/>
      <c r="FI730" s="202"/>
      <c r="FJ730" s="202"/>
      <c r="FK730" s="202"/>
      <c r="FL730" s="202"/>
      <c r="FM730" s="202"/>
      <c r="FN730" s="202"/>
      <c r="FO730" s="202"/>
      <c r="FP730" s="202"/>
      <c r="FQ730" s="202"/>
      <c r="FR730" s="202"/>
      <c r="FS730" s="202"/>
      <c r="FT730" s="202"/>
      <c r="FU730" s="202"/>
      <c r="FV730" s="202"/>
      <c r="FW730" s="202"/>
      <c r="FX730" s="202"/>
      <c r="FY730" s="202"/>
      <c r="FZ730" s="202"/>
      <c r="GA730" s="202"/>
      <c r="GB730" s="202"/>
      <c r="GC730" s="202"/>
      <c r="GD730" s="202"/>
      <c r="GE730" s="202"/>
      <c r="GF730" s="202"/>
      <c r="GG730" s="202"/>
      <c r="GH730" s="202"/>
    </row>
    <row r="731" spans="1:190" x14ac:dyDescent="0.25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  <c r="FE731" s="202"/>
      <c r="FF731" s="202"/>
      <c r="FG731" s="202"/>
      <c r="FH731" s="202"/>
      <c r="FI731" s="202"/>
      <c r="FJ731" s="202"/>
      <c r="FK731" s="202"/>
      <c r="FL731" s="202"/>
      <c r="FM731" s="202"/>
      <c r="FN731" s="202"/>
      <c r="FO731" s="202"/>
      <c r="FP731" s="202"/>
      <c r="FQ731" s="202"/>
      <c r="FR731" s="202"/>
      <c r="FS731" s="202"/>
      <c r="FT731" s="202"/>
      <c r="FU731" s="202"/>
      <c r="FV731" s="202"/>
      <c r="FW731" s="202"/>
      <c r="FX731" s="202"/>
      <c r="FY731" s="202"/>
      <c r="FZ731" s="202"/>
      <c r="GA731" s="202"/>
      <c r="GB731" s="202"/>
      <c r="GC731" s="202"/>
      <c r="GD731" s="202"/>
      <c r="GE731" s="202"/>
      <c r="GF731" s="202"/>
      <c r="GG731" s="202"/>
      <c r="GH731" s="202"/>
    </row>
    <row r="732" spans="1:190" x14ac:dyDescent="0.25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  <c r="FE732" s="202"/>
      <c r="FF732" s="202"/>
      <c r="FG732" s="202"/>
      <c r="FH732" s="202"/>
      <c r="FI732" s="202"/>
      <c r="FJ732" s="202"/>
      <c r="FK732" s="202"/>
      <c r="FL732" s="202"/>
      <c r="FM732" s="202"/>
      <c r="FN732" s="202"/>
      <c r="FO732" s="202"/>
      <c r="FP732" s="202"/>
      <c r="FQ732" s="202"/>
      <c r="FR732" s="202"/>
      <c r="FS732" s="202"/>
      <c r="FT732" s="202"/>
      <c r="FU732" s="202"/>
      <c r="FV732" s="202"/>
      <c r="FW732" s="202"/>
      <c r="FX732" s="202"/>
      <c r="FY732" s="202"/>
      <c r="FZ732" s="202"/>
      <c r="GA732" s="202"/>
      <c r="GB732" s="202"/>
      <c r="GC732" s="202"/>
      <c r="GD732" s="202"/>
      <c r="GE732" s="202"/>
      <c r="GF732" s="202"/>
      <c r="GG732" s="202"/>
      <c r="GH732" s="202"/>
    </row>
    <row r="733" spans="1:190" x14ac:dyDescent="0.25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  <c r="FE733" s="202"/>
      <c r="FF733" s="202"/>
      <c r="FG733" s="202"/>
      <c r="FH733" s="202"/>
      <c r="FI733" s="202"/>
      <c r="FJ733" s="202"/>
      <c r="FK733" s="202"/>
      <c r="FL733" s="202"/>
      <c r="FM733" s="202"/>
      <c r="FN733" s="202"/>
      <c r="FO733" s="202"/>
      <c r="FP733" s="202"/>
      <c r="FQ733" s="202"/>
      <c r="FR733" s="202"/>
      <c r="FS733" s="202"/>
      <c r="FT733" s="202"/>
      <c r="FU733" s="202"/>
      <c r="FV733" s="202"/>
      <c r="FW733" s="202"/>
      <c r="FX733" s="202"/>
      <c r="FY733" s="202"/>
      <c r="FZ733" s="202"/>
      <c r="GA733" s="202"/>
      <c r="GB733" s="202"/>
      <c r="GC733" s="202"/>
      <c r="GD733" s="202"/>
      <c r="GE733" s="202"/>
      <c r="GF733" s="202"/>
      <c r="GG733" s="202"/>
      <c r="GH733" s="202"/>
    </row>
    <row r="734" spans="1:190" x14ac:dyDescent="0.25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  <c r="FE734" s="202"/>
      <c r="FF734" s="202"/>
      <c r="FG734" s="202"/>
      <c r="FH734" s="202"/>
      <c r="FI734" s="202"/>
      <c r="FJ734" s="202"/>
      <c r="FK734" s="202"/>
      <c r="FL734" s="202"/>
      <c r="FM734" s="202"/>
      <c r="FN734" s="202"/>
      <c r="FO734" s="202"/>
      <c r="FP734" s="202"/>
      <c r="FQ734" s="202"/>
      <c r="FR734" s="202"/>
      <c r="FS734" s="202"/>
      <c r="FT734" s="202"/>
      <c r="FU734" s="202"/>
      <c r="FV734" s="202"/>
      <c r="FW734" s="202"/>
      <c r="FX734" s="202"/>
      <c r="FY734" s="202"/>
      <c r="FZ734" s="202"/>
      <c r="GA734" s="202"/>
      <c r="GB734" s="202"/>
      <c r="GC734" s="202"/>
      <c r="GD734" s="202"/>
      <c r="GE734" s="202"/>
      <c r="GF734" s="202"/>
      <c r="GG734" s="202"/>
      <c r="GH734" s="202"/>
    </row>
    <row r="735" spans="1:190" x14ac:dyDescent="0.25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  <c r="FE735" s="202"/>
      <c r="FF735" s="202"/>
      <c r="FG735" s="202"/>
      <c r="FH735" s="202"/>
      <c r="FI735" s="202"/>
      <c r="FJ735" s="202"/>
      <c r="FK735" s="202"/>
      <c r="FL735" s="202"/>
      <c r="FM735" s="202"/>
      <c r="FN735" s="202"/>
      <c r="FO735" s="202"/>
      <c r="FP735" s="202"/>
      <c r="FQ735" s="202"/>
      <c r="FR735" s="202"/>
      <c r="FS735" s="202"/>
      <c r="FT735" s="202"/>
      <c r="FU735" s="202"/>
      <c r="FV735" s="202"/>
      <c r="FW735" s="202"/>
      <c r="FX735" s="202"/>
      <c r="FY735" s="202"/>
      <c r="FZ735" s="202"/>
      <c r="GA735" s="202"/>
      <c r="GB735" s="202"/>
      <c r="GC735" s="202"/>
      <c r="GD735" s="202"/>
      <c r="GE735" s="202"/>
      <c r="GF735" s="202"/>
      <c r="GG735" s="202"/>
      <c r="GH735" s="202"/>
    </row>
    <row r="736" spans="1:190" x14ac:dyDescent="0.25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  <c r="FE736" s="202"/>
      <c r="FF736" s="202"/>
      <c r="FG736" s="202"/>
      <c r="FH736" s="202"/>
      <c r="FI736" s="202"/>
      <c r="FJ736" s="202"/>
      <c r="FK736" s="202"/>
      <c r="FL736" s="202"/>
      <c r="FM736" s="202"/>
      <c r="FN736" s="202"/>
      <c r="FO736" s="202"/>
      <c r="FP736" s="202"/>
      <c r="FQ736" s="202"/>
      <c r="FR736" s="202"/>
      <c r="FS736" s="202"/>
      <c r="FT736" s="202"/>
      <c r="FU736" s="202"/>
      <c r="FV736" s="202"/>
      <c r="FW736" s="202"/>
      <c r="FX736" s="202"/>
      <c r="FY736" s="202"/>
      <c r="FZ736" s="202"/>
      <c r="GA736" s="202"/>
      <c r="GB736" s="202"/>
      <c r="GC736" s="202"/>
      <c r="GD736" s="202"/>
      <c r="GE736" s="202"/>
      <c r="GF736" s="202"/>
      <c r="GG736" s="202"/>
      <c r="GH736" s="202"/>
    </row>
    <row r="737" spans="1:190" x14ac:dyDescent="0.25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  <c r="FE737" s="202"/>
      <c r="FF737" s="202"/>
      <c r="FG737" s="202"/>
      <c r="FH737" s="202"/>
      <c r="FI737" s="202"/>
      <c r="FJ737" s="202"/>
      <c r="FK737" s="202"/>
      <c r="FL737" s="202"/>
      <c r="FM737" s="202"/>
      <c r="FN737" s="202"/>
      <c r="FO737" s="202"/>
      <c r="FP737" s="202"/>
      <c r="FQ737" s="202"/>
      <c r="FR737" s="202"/>
      <c r="FS737" s="202"/>
      <c r="FT737" s="202"/>
      <c r="FU737" s="202"/>
      <c r="FV737" s="202"/>
      <c r="FW737" s="202"/>
      <c r="FX737" s="202"/>
      <c r="FY737" s="202"/>
      <c r="FZ737" s="202"/>
      <c r="GA737" s="202"/>
      <c r="GB737" s="202"/>
      <c r="GC737" s="202"/>
      <c r="GD737" s="202"/>
      <c r="GE737" s="202"/>
      <c r="GF737" s="202"/>
      <c r="GG737" s="202"/>
      <c r="GH737" s="202"/>
    </row>
    <row r="738" spans="1:190" x14ac:dyDescent="0.25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  <c r="FE738" s="202"/>
      <c r="FF738" s="202"/>
      <c r="FG738" s="202"/>
      <c r="FH738" s="202"/>
      <c r="FI738" s="202"/>
      <c r="FJ738" s="202"/>
      <c r="FK738" s="202"/>
      <c r="FL738" s="202"/>
      <c r="FM738" s="202"/>
      <c r="FN738" s="202"/>
      <c r="FO738" s="202"/>
      <c r="FP738" s="202"/>
      <c r="FQ738" s="202"/>
      <c r="FR738" s="202"/>
      <c r="FS738" s="202"/>
      <c r="FT738" s="202"/>
      <c r="FU738" s="202"/>
      <c r="FV738" s="202"/>
      <c r="FW738" s="202"/>
      <c r="FX738" s="202"/>
      <c r="FY738" s="202"/>
      <c r="FZ738" s="202"/>
      <c r="GA738" s="202"/>
      <c r="GB738" s="202"/>
      <c r="GC738" s="202"/>
      <c r="GD738" s="202"/>
      <c r="GE738" s="202"/>
      <c r="GF738" s="202"/>
      <c r="GG738" s="202"/>
      <c r="GH738" s="202"/>
    </row>
    <row r="739" spans="1:190" x14ac:dyDescent="0.25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  <c r="FE739" s="202"/>
      <c r="FF739" s="202"/>
      <c r="FG739" s="202"/>
      <c r="FH739" s="202"/>
      <c r="FI739" s="202"/>
      <c r="FJ739" s="202"/>
      <c r="FK739" s="202"/>
      <c r="FL739" s="202"/>
      <c r="FM739" s="202"/>
      <c r="FN739" s="202"/>
      <c r="FO739" s="202"/>
      <c r="FP739" s="202"/>
      <c r="FQ739" s="202"/>
      <c r="FR739" s="202"/>
      <c r="FS739" s="202"/>
      <c r="FT739" s="202"/>
      <c r="FU739" s="202"/>
      <c r="FV739" s="202"/>
      <c r="FW739" s="202"/>
      <c r="FX739" s="202"/>
      <c r="FY739" s="202"/>
      <c r="FZ739" s="202"/>
      <c r="GA739" s="202"/>
      <c r="GB739" s="202"/>
      <c r="GC739" s="202"/>
      <c r="GD739" s="202"/>
      <c r="GE739" s="202"/>
      <c r="GF739" s="202"/>
      <c r="GG739" s="202"/>
      <c r="GH739" s="202"/>
    </row>
    <row r="740" spans="1:190" x14ac:dyDescent="0.25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  <c r="FE740" s="202"/>
      <c r="FF740" s="202"/>
      <c r="FG740" s="202"/>
      <c r="FH740" s="202"/>
      <c r="FI740" s="202"/>
      <c r="FJ740" s="202"/>
      <c r="FK740" s="202"/>
      <c r="FL740" s="202"/>
      <c r="FM740" s="202"/>
      <c r="FN740" s="202"/>
      <c r="FO740" s="202"/>
      <c r="FP740" s="202"/>
      <c r="FQ740" s="202"/>
      <c r="FR740" s="202"/>
      <c r="FS740" s="202"/>
      <c r="FT740" s="202"/>
      <c r="FU740" s="202"/>
      <c r="FV740" s="202"/>
      <c r="FW740" s="202"/>
      <c r="FX740" s="202"/>
      <c r="FY740" s="202"/>
      <c r="FZ740" s="202"/>
      <c r="GA740" s="202"/>
      <c r="GB740" s="202"/>
      <c r="GC740" s="202"/>
      <c r="GD740" s="202"/>
      <c r="GE740" s="202"/>
      <c r="GF740" s="202"/>
      <c r="GG740" s="202"/>
      <c r="GH740" s="202"/>
    </row>
    <row r="741" spans="1:190" x14ac:dyDescent="0.25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  <c r="FE741" s="202"/>
      <c r="FF741" s="202"/>
      <c r="FG741" s="202"/>
      <c r="FH741" s="202"/>
      <c r="FI741" s="202"/>
      <c r="FJ741" s="202"/>
      <c r="FK741" s="202"/>
      <c r="FL741" s="202"/>
      <c r="FM741" s="202"/>
      <c r="FN741" s="202"/>
      <c r="FO741" s="202"/>
      <c r="FP741" s="202"/>
      <c r="FQ741" s="202"/>
      <c r="FR741" s="202"/>
      <c r="FS741" s="202"/>
      <c r="FT741" s="202"/>
      <c r="FU741" s="202"/>
      <c r="FV741" s="202"/>
      <c r="FW741" s="202"/>
      <c r="FX741" s="202"/>
      <c r="FY741" s="202"/>
      <c r="FZ741" s="202"/>
      <c r="GA741" s="202"/>
      <c r="GB741" s="202"/>
      <c r="GC741" s="202"/>
      <c r="GD741" s="202"/>
      <c r="GE741" s="202"/>
      <c r="GF741" s="202"/>
      <c r="GG741" s="202"/>
      <c r="GH741" s="202"/>
    </row>
    <row r="742" spans="1:190" x14ac:dyDescent="0.25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  <c r="FE742" s="202"/>
      <c r="FF742" s="202"/>
      <c r="FG742" s="202"/>
      <c r="FH742" s="202"/>
      <c r="FI742" s="202"/>
      <c r="FJ742" s="202"/>
      <c r="FK742" s="202"/>
      <c r="FL742" s="202"/>
      <c r="FM742" s="202"/>
      <c r="FN742" s="202"/>
      <c r="FO742" s="202"/>
      <c r="FP742" s="202"/>
      <c r="FQ742" s="202"/>
      <c r="FR742" s="202"/>
      <c r="FS742" s="202"/>
      <c r="FT742" s="202"/>
      <c r="FU742" s="202"/>
      <c r="FV742" s="202"/>
      <c r="FW742" s="202"/>
      <c r="FX742" s="202"/>
      <c r="FY742" s="202"/>
      <c r="FZ742" s="202"/>
      <c r="GA742" s="202"/>
      <c r="GB742" s="202"/>
      <c r="GC742" s="202"/>
      <c r="GD742" s="202"/>
      <c r="GE742" s="202"/>
      <c r="GF742" s="202"/>
      <c r="GG742" s="202"/>
      <c r="GH742" s="202"/>
    </row>
    <row r="743" spans="1:190" x14ac:dyDescent="0.25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  <c r="FE743" s="202"/>
      <c r="FF743" s="202"/>
      <c r="FG743" s="202"/>
      <c r="FH743" s="202"/>
      <c r="FI743" s="202"/>
      <c r="FJ743" s="202"/>
      <c r="FK743" s="202"/>
      <c r="FL743" s="202"/>
      <c r="FM743" s="202"/>
      <c r="FN743" s="202"/>
      <c r="FO743" s="202"/>
      <c r="FP743" s="202"/>
      <c r="FQ743" s="202"/>
      <c r="FR743" s="202"/>
      <c r="FS743" s="202"/>
      <c r="FT743" s="202"/>
      <c r="FU743" s="202"/>
      <c r="FV743" s="202"/>
      <c r="FW743" s="202"/>
      <c r="FX743" s="202"/>
      <c r="FY743" s="202"/>
      <c r="FZ743" s="202"/>
      <c r="GA743" s="202"/>
      <c r="GB743" s="202"/>
      <c r="GC743" s="202"/>
      <c r="GD743" s="202"/>
      <c r="GE743" s="202"/>
      <c r="GF743" s="202"/>
      <c r="GG743" s="202"/>
      <c r="GH743" s="202"/>
    </row>
    <row r="744" spans="1:190" x14ac:dyDescent="0.25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  <c r="FE744" s="202"/>
      <c r="FF744" s="202"/>
      <c r="FG744" s="202"/>
      <c r="FH744" s="202"/>
      <c r="FI744" s="202"/>
      <c r="FJ744" s="202"/>
      <c r="FK744" s="202"/>
      <c r="FL744" s="202"/>
      <c r="FM744" s="202"/>
      <c r="FN744" s="202"/>
      <c r="FO744" s="202"/>
      <c r="FP744" s="202"/>
      <c r="FQ744" s="202"/>
      <c r="FR744" s="202"/>
      <c r="FS744" s="202"/>
      <c r="FT744" s="202"/>
      <c r="FU744" s="202"/>
      <c r="FV744" s="202"/>
      <c r="FW744" s="202"/>
      <c r="FX744" s="202"/>
      <c r="FY744" s="202"/>
      <c r="FZ744" s="202"/>
      <c r="GA744" s="202"/>
      <c r="GB744" s="202"/>
      <c r="GC744" s="202"/>
      <c r="GD744" s="202"/>
      <c r="GE744" s="202"/>
      <c r="GF744" s="202"/>
      <c r="GG744" s="202"/>
      <c r="GH744" s="202"/>
    </row>
    <row r="745" spans="1:190" x14ac:dyDescent="0.25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  <c r="FE745" s="202"/>
      <c r="FF745" s="202"/>
      <c r="FG745" s="202"/>
      <c r="FH745" s="202"/>
      <c r="FI745" s="202"/>
      <c r="FJ745" s="202"/>
      <c r="FK745" s="202"/>
      <c r="FL745" s="202"/>
      <c r="FM745" s="202"/>
      <c r="FN745" s="202"/>
      <c r="FO745" s="202"/>
      <c r="FP745" s="202"/>
      <c r="FQ745" s="202"/>
      <c r="FR745" s="202"/>
      <c r="FS745" s="202"/>
      <c r="FT745" s="202"/>
      <c r="FU745" s="202"/>
      <c r="FV745" s="202"/>
      <c r="FW745" s="202"/>
      <c r="FX745" s="202"/>
      <c r="FY745" s="202"/>
      <c r="FZ745" s="202"/>
      <c r="GA745" s="202"/>
      <c r="GB745" s="202"/>
      <c r="GC745" s="202"/>
      <c r="GD745" s="202"/>
      <c r="GE745" s="202"/>
      <c r="GF745" s="202"/>
      <c r="GG745" s="202"/>
      <c r="GH745" s="202"/>
    </row>
    <row r="746" spans="1:190" x14ac:dyDescent="0.25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  <c r="FE746" s="202"/>
      <c r="FF746" s="202"/>
      <c r="FG746" s="202"/>
      <c r="FH746" s="202"/>
      <c r="FI746" s="202"/>
      <c r="FJ746" s="202"/>
      <c r="FK746" s="202"/>
      <c r="FL746" s="202"/>
      <c r="FM746" s="202"/>
      <c r="FN746" s="202"/>
      <c r="FO746" s="202"/>
      <c r="FP746" s="202"/>
      <c r="FQ746" s="202"/>
      <c r="FR746" s="202"/>
      <c r="FS746" s="202"/>
      <c r="FT746" s="202"/>
      <c r="FU746" s="202"/>
      <c r="FV746" s="202"/>
      <c r="FW746" s="202"/>
      <c r="FX746" s="202"/>
      <c r="FY746" s="202"/>
      <c r="FZ746" s="202"/>
      <c r="GA746" s="202"/>
      <c r="GB746" s="202"/>
      <c r="GC746" s="202"/>
      <c r="GD746" s="202"/>
      <c r="GE746" s="202"/>
      <c r="GF746" s="202"/>
      <c r="GG746" s="202"/>
      <c r="GH746" s="202"/>
    </row>
    <row r="747" spans="1:190" x14ac:dyDescent="0.25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  <c r="FE747" s="202"/>
      <c r="FF747" s="202"/>
      <c r="FG747" s="202"/>
      <c r="FH747" s="202"/>
      <c r="FI747" s="202"/>
      <c r="FJ747" s="202"/>
      <c r="FK747" s="202"/>
      <c r="FL747" s="202"/>
      <c r="FM747" s="202"/>
      <c r="FN747" s="202"/>
      <c r="FO747" s="202"/>
      <c r="FP747" s="202"/>
      <c r="FQ747" s="202"/>
      <c r="FR747" s="202"/>
      <c r="FS747" s="202"/>
      <c r="FT747" s="202"/>
      <c r="FU747" s="202"/>
      <c r="FV747" s="202"/>
      <c r="FW747" s="202"/>
      <c r="FX747" s="202"/>
      <c r="FY747" s="202"/>
      <c r="FZ747" s="202"/>
      <c r="GA747" s="202"/>
      <c r="GB747" s="202"/>
      <c r="GC747" s="202"/>
      <c r="GD747" s="202"/>
      <c r="GE747" s="202"/>
      <c r="GF747" s="202"/>
      <c r="GG747" s="202"/>
      <c r="GH747" s="202"/>
    </row>
    <row r="748" spans="1:190" x14ac:dyDescent="0.25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  <c r="FE748" s="202"/>
      <c r="FF748" s="202"/>
      <c r="FG748" s="202"/>
      <c r="FH748" s="202"/>
      <c r="FI748" s="202"/>
      <c r="FJ748" s="202"/>
      <c r="FK748" s="202"/>
      <c r="FL748" s="202"/>
      <c r="FM748" s="202"/>
      <c r="FN748" s="202"/>
      <c r="FO748" s="202"/>
      <c r="FP748" s="202"/>
      <c r="FQ748" s="202"/>
      <c r="FR748" s="202"/>
      <c r="FS748" s="202"/>
      <c r="FT748" s="202"/>
      <c r="FU748" s="202"/>
      <c r="FV748" s="202"/>
      <c r="FW748" s="202"/>
      <c r="FX748" s="202"/>
      <c r="FY748" s="202"/>
      <c r="FZ748" s="202"/>
      <c r="GA748" s="202"/>
      <c r="GB748" s="202"/>
      <c r="GC748" s="202"/>
      <c r="GD748" s="202"/>
      <c r="GE748" s="202"/>
      <c r="GF748" s="202"/>
      <c r="GG748" s="202"/>
      <c r="GH748" s="202"/>
    </row>
    <row r="749" spans="1:190" x14ac:dyDescent="0.25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  <c r="FE749" s="202"/>
      <c r="FF749" s="202"/>
      <c r="FG749" s="202"/>
      <c r="FH749" s="202"/>
      <c r="FI749" s="202"/>
      <c r="FJ749" s="202"/>
      <c r="FK749" s="202"/>
      <c r="FL749" s="202"/>
      <c r="FM749" s="202"/>
      <c r="FN749" s="202"/>
      <c r="FO749" s="202"/>
      <c r="FP749" s="202"/>
      <c r="FQ749" s="202"/>
      <c r="FR749" s="202"/>
      <c r="FS749" s="202"/>
      <c r="FT749" s="202"/>
      <c r="FU749" s="202"/>
      <c r="FV749" s="202"/>
      <c r="FW749" s="202"/>
      <c r="FX749" s="202"/>
      <c r="FY749" s="202"/>
      <c r="FZ749" s="202"/>
      <c r="GA749" s="202"/>
      <c r="GB749" s="202"/>
      <c r="GC749" s="202"/>
      <c r="GD749" s="202"/>
      <c r="GE749" s="202"/>
      <c r="GF749" s="202"/>
      <c r="GG749" s="202"/>
      <c r="GH749" s="202"/>
    </row>
    <row r="750" spans="1:190" x14ac:dyDescent="0.25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  <c r="FE750" s="202"/>
      <c r="FF750" s="202"/>
      <c r="FG750" s="202"/>
      <c r="FH750" s="202"/>
      <c r="FI750" s="202"/>
      <c r="FJ750" s="202"/>
      <c r="FK750" s="202"/>
      <c r="FL750" s="202"/>
      <c r="FM750" s="202"/>
      <c r="FN750" s="202"/>
      <c r="FO750" s="202"/>
      <c r="FP750" s="202"/>
      <c r="FQ750" s="202"/>
      <c r="FR750" s="202"/>
      <c r="FS750" s="202"/>
      <c r="FT750" s="202"/>
      <c r="FU750" s="202"/>
      <c r="FV750" s="202"/>
      <c r="FW750" s="202"/>
      <c r="FX750" s="202"/>
      <c r="FY750" s="202"/>
      <c r="FZ750" s="202"/>
      <c r="GA750" s="202"/>
      <c r="GB750" s="202"/>
      <c r="GC750" s="202"/>
      <c r="GD750" s="202"/>
      <c r="GE750" s="202"/>
      <c r="GF750" s="202"/>
      <c r="GG750" s="202"/>
      <c r="GH750" s="202"/>
    </row>
    <row r="751" spans="1:190" x14ac:dyDescent="0.25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  <c r="FE751" s="202"/>
      <c r="FF751" s="202"/>
      <c r="FG751" s="202"/>
      <c r="FH751" s="202"/>
      <c r="FI751" s="202"/>
      <c r="FJ751" s="202"/>
      <c r="FK751" s="202"/>
      <c r="FL751" s="202"/>
      <c r="FM751" s="202"/>
      <c r="FN751" s="202"/>
      <c r="FO751" s="202"/>
      <c r="FP751" s="202"/>
      <c r="FQ751" s="202"/>
      <c r="FR751" s="202"/>
      <c r="FS751" s="202"/>
      <c r="FT751" s="202"/>
      <c r="FU751" s="202"/>
      <c r="FV751" s="202"/>
      <c r="FW751" s="202"/>
      <c r="FX751" s="202"/>
      <c r="FY751" s="202"/>
      <c r="FZ751" s="202"/>
      <c r="GA751" s="202"/>
      <c r="GB751" s="202"/>
      <c r="GC751" s="202"/>
      <c r="GD751" s="202"/>
      <c r="GE751" s="202"/>
      <c r="GF751" s="202"/>
      <c r="GG751" s="202"/>
      <c r="GH751" s="202"/>
    </row>
    <row r="752" spans="1:190" x14ac:dyDescent="0.25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  <c r="FE752" s="202"/>
      <c r="FF752" s="202"/>
      <c r="FG752" s="202"/>
      <c r="FH752" s="202"/>
      <c r="FI752" s="202"/>
      <c r="FJ752" s="202"/>
      <c r="FK752" s="202"/>
      <c r="FL752" s="202"/>
      <c r="FM752" s="202"/>
      <c r="FN752" s="202"/>
      <c r="FO752" s="202"/>
      <c r="FP752" s="202"/>
      <c r="FQ752" s="202"/>
      <c r="FR752" s="202"/>
      <c r="FS752" s="202"/>
      <c r="FT752" s="202"/>
      <c r="FU752" s="202"/>
      <c r="FV752" s="202"/>
      <c r="FW752" s="202"/>
      <c r="FX752" s="202"/>
      <c r="FY752" s="202"/>
      <c r="FZ752" s="202"/>
      <c r="GA752" s="202"/>
      <c r="GB752" s="202"/>
      <c r="GC752" s="202"/>
      <c r="GD752" s="202"/>
      <c r="GE752" s="202"/>
      <c r="GF752" s="202"/>
      <c r="GG752" s="202"/>
      <c r="GH752" s="202"/>
    </row>
    <row r="753" spans="1:190" x14ac:dyDescent="0.25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  <c r="FE753" s="202"/>
      <c r="FF753" s="202"/>
      <c r="FG753" s="202"/>
      <c r="FH753" s="202"/>
      <c r="FI753" s="202"/>
      <c r="FJ753" s="202"/>
      <c r="FK753" s="202"/>
      <c r="FL753" s="202"/>
      <c r="FM753" s="202"/>
      <c r="FN753" s="202"/>
      <c r="FO753" s="202"/>
      <c r="FP753" s="202"/>
      <c r="FQ753" s="202"/>
      <c r="FR753" s="202"/>
      <c r="FS753" s="202"/>
      <c r="FT753" s="202"/>
      <c r="FU753" s="202"/>
      <c r="FV753" s="202"/>
      <c r="FW753" s="202"/>
      <c r="FX753" s="202"/>
      <c r="FY753" s="202"/>
      <c r="FZ753" s="202"/>
      <c r="GA753" s="202"/>
      <c r="GB753" s="202"/>
      <c r="GC753" s="202"/>
      <c r="GD753" s="202"/>
      <c r="GE753" s="202"/>
      <c r="GF753" s="202"/>
      <c r="GG753" s="202"/>
      <c r="GH753" s="202"/>
    </row>
    <row r="754" spans="1:190" x14ac:dyDescent="0.25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  <c r="FE754" s="202"/>
      <c r="FF754" s="202"/>
      <c r="FG754" s="202"/>
      <c r="FH754" s="202"/>
      <c r="FI754" s="202"/>
      <c r="FJ754" s="202"/>
      <c r="FK754" s="202"/>
      <c r="FL754" s="202"/>
      <c r="FM754" s="202"/>
      <c r="FN754" s="202"/>
      <c r="FO754" s="202"/>
      <c r="FP754" s="202"/>
      <c r="FQ754" s="202"/>
      <c r="FR754" s="202"/>
      <c r="FS754" s="202"/>
      <c r="FT754" s="202"/>
      <c r="FU754" s="202"/>
      <c r="FV754" s="202"/>
      <c r="FW754" s="202"/>
      <c r="FX754" s="202"/>
      <c r="FY754" s="202"/>
      <c r="FZ754" s="202"/>
      <c r="GA754" s="202"/>
      <c r="GB754" s="202"/>
      <c r="GC754" s="202"/>
      <c r="GD754" s="202"/>
      <c r="GE754" s="202"/>
      <c r="GF754" s="202"/>
      <c r="GG754" s="202"/>
      <c r="GH754" s="202"/>
    </row>
    <row r="755" spans="1:190" x14ac:dyDescent="0.25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  <c r="FE755" s="202"/>
      <c r="FF755" s="202"/>
      <c r="FG755" s="202"/>
      <c r="FH755" s="202"/>
      <c r="FI755" s="202"/>
      <c r="FJ755" s="202"/>
      <c r="FK755" s="202"/>
      <c r="FL755" s="202"/>
      <c r="FM755" s="202"/>
      <c r="FN755" s="202"/>
      <c r="FO755" s="202"/>
      <c r="FP755" s="202"/>
      <c r="FQ755" s="202"/>
      <c r="FR755" s="202"/>
      <c r="FS755" s="202"/>
      <c r="FT755" s="202"/>
      <c r="FU755" s="202"/>
      <c r="FV755" s="202"/>
      <c r="FW755" s="202"/>
      <c r="FX755" s="202"/>
      <c r="FY755" s="202"/>
      <c r="FZ755" s="202"/>
      <c r="GA755" s="202"/>
      <c r="GB755" s="202"/>
      <c r="GC755" s="202"/>
      <c r="GD755" s="202"/>
      <c r="GE755" s="202"/>
      <c r="GF755" s="202"/>
      <c r="GG755" s="202"/>
      <c r="GH755" s="202"/>
    </row>
    <row r="756" spans="1:190" x14ac:dyDescent="0.25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  <c r="FE756" s="202"/>
      <c r="FF756" s="202"/>
      <c r="FG756" s="202"/>
      <c r="FH756" s="202"/>
      <c r="FI756" s="202"/>
      <c r="FJ756" s="202"/>
      <c r="FK756" s="202"/>
      <c r="FL756" s="202"/>
      <c r="FM756" s="202"/>
      <c r="FN756" s="202"/>
      <c r="FO756" s="202"/>
      <c r="FP756" s="202"/>
      <c r="FQ756" s="202"/>
      <c r="FR756" s="202"/>
      <c r="FS756" s="202"/>
      <c r="FT756" s="202"/>
      <c r="FU756" s="202"/>
      <c r="FV756" s="202"/>
      <c r="FW756" s="202"/>
      <c r="FX756" s="202"/>
      <c r="FY756" s="202"/>
      <c r="FZ756" s="202"/>
      <c r="GA756" s="202"/>
      <c r="GB756" s="202"/>
      <c r="GC756" s="202"/>
      <c r="GD756" s="202"/>
      <c r="GE756" s="202"/>
      <c r="GF756" s="202"/>
      <c r="GG756" s="202"/>
      <c r="GH756" s="202"/>
    </row>
    <row r="757" spans="1:190" x14ac:dyDescent="0.25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  <c r="FE757" s="202"/>
      <c r="FF757" s="202"/>
      <c r="FG757" s="202"/>
      <c r="FH757" s="202"/>
      <c r="FI757" s="202"/>
      <c r="FJ757" s="202"/>
      <c r="FK757" s="202"/>
      <c r="FL757" s="202"/>
      <c r="FM757" s="202"/>
      <c r="FN757" s="202"/>
      <c r="FO757" s="202"/>
      <c r="FP757" s="202"/>
      <c r="FQ757" s="202"/>
      <c r="FR757" s="202"/>
      <c r="FS757" s="202"/>
      <c r="FT757" s="202"/>
      <c r="FU757" s="202"/>
      <c r="FV757" s="202"/>
      <c r="FW757" s="202"/>
      <c r="FX757" s="202"/>
      <c r="FY757" s="202"/>
      <c r="FZ757" s="202"/>
      <c r="GA757" s="202"/>
      <c r="GB757" s="202"/>
      <c r="GC757" s="202"/>
      <c r="GD757" s="202"/>
      <c r="GE757" s="202"/>
      <c r="GF757" s="202"/>
      <c r="GG757" s="202"/>
      <c r="GH757" s="202"/>
    </row>
    <row r="758" spans="1:190" x14ac:dyDescent="0.25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  <c r="FE758" s="202"/>
      <c r="FF758" s="202"/>
      <c r="FG758" s="202"/>
      <c r="FH758" s="202"/>
      <c r="FI758" s="202"/>
      <c r="FJ758" s="202"/>
      <c r="FK758" s="202"/>
      <c r="FL758" s="202"/>
      <c r="FM758" s="202"/>
      <c r="FN758" s="202"/>
      <c r="FO758" s="202"/>
      <c r="FP758" s="202"/>
      <c r="FQ758" s="202"/>
      <c r="FR758" s="202"/>
      <c r="FS758" s="202"/>
      <c r="FT758" s="202"/>
      <c r="FU758" s="202"/>
      <c r="FV758" s="202"/>
      <c r="FW758" s="202"/>
      <c r="FX758" s="202"/>
      <c r="FY758" s="202"/>
      <c r="FZ758" s="202"/>
      <c r="GA758" s="202"/>
      <c r="GB758" s="202"/>
      <c r="GC758" s="202"/>
      <c r="GD758" s="202"/>
      <c r="GE758" s="202"/>
      <c r="GF758" s="202"/>
      <c r="GG758" s="202"/>
      <c r="GH758" s="202"/>
    </row>
    <row r="759" spans="1:190" x14ac:dyDescent="0.25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  <c r="FE759" s="202"/>
      <c r="FF759" s="202"/>
      <c r="FG759" s="202"/>
      <c r="FH759" s="202"/>
      <c r="FI759" s="202"/>
      <c r="FJ759" s="202"/>
      <c r="FK759" s="202"/>
      <c r="FL759" s="202"/>
      <c r="FM759" s="202"/>
      <c r="FN759" s="202"/>
      <c r="FO759" s="202"/>
      <c r="FP759" s="202"/>
      <c r="FQ759" s="202"/>
      <c r="FR759" s="202"/>
      <c r="FS759" s="202"/>
      <c r="FT759" s="202"/>
      <c r="FU759" s="202"/>
      <c r="FV759" s="202"/>
      <c r="FW759" s="202"/>
      <c r="FX759" s="202"/>
      <c r="FY759" s="202"/>
      <c r="FZ759" s="202"/>
      <c r="GA759" s="202"/>
      <c r="GB759" s="202"/>
      <c r="GC759" s="202"/>
      <c r="GD759" s="202"/>
      <c r="GE759" s="202"/>
      <c r="GF759" s="202"/>
      <c r="GG759" s="202"/>
      <c r="GH759" s="202"/>
    </row>
    <row r="760" spans="1:190" x14ac:dyDescent="0.25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  <c r="FE760" s="202"/>
      <c r="FF760" s="202"/>
      <c r="FG760" s="202"/>
      <c r="FH760" s="202"/>
      <c r="FI760" s="202"/>
      <c r="FJ760" s="202"/>
      <c r="FK760" s="202"/>
      <c r="FL760" s="202"/>
      <c r="FM760" s="202"/>
      <c r="FN760" s="202"/>
      <c r="FO760" s="202"/>
      <c r="FP760" s="202"/>
      <c r="FQ760" s="202"/>
      <c r="FR760" s="202"/>
      <c r="FS760" s="202"/>
      <c r="FT760" s="202"/>
      <c r="FU760" s="202"/>
      <c r="FV760" s="202"/>
      <c r="FW760" s="202"/>
      <c r="FX760" s="202"/>
      <c r="FY760" s="202"/>
      <c r="FZ760" s="202"/>
      <c r="GA760" s="202"/>
      <c r="GB760" s="202"/>
      <c r="GC760" s="202"/>
      <c r="GD760" s="202"/>
      <c r="GE760" s="202"/>
      <c r="GF760" s="202"/>
      <c r="GG760" s="202"/>
      <c r="GH760" s="202"/>
    </row>
    <row r="761" spans="1:190" x14ac:dyDescent="0.25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  <c r="FE761" s="202"/>
      <c r="FF761" s="202"/>
      <c r="FG761" s="202"/>
      <c r="FH761" s="202"/>
      <c r="FI761" s="202"/>
      <c r="FJ761" s="202"/>
      <c r="FK761" s="202"/>
      <c r="FL761" s="202"/>
      <c r="FM761" s="202"/>
      <c r="FN761" s="202"/>
      <c r="FO761" s="202"/>
      <c r="FP761" s="202"/>
      <c r="FQ761" s="202"/>
      <c r="FR761" s="202"/>
      <c r="FS761" s="202"/>
      <c r="FT761" s="202"/>
      <c r="FU761" s="202"/>
      <c r="FV761" s="202"/>
      <c r="FW761" s="202"/>
      <c r="FX761" s="202"/>
      <c r="FY761" s="202"/>
      <c r="FZ761" s="202"/>
      <c r="GA761" s="202"/>
      <c r="GB761" s="202"/>
      <c r="GC761" s="202"/>
      <c r="GD761" s="202"/>
      <c r="GE761" s="202"/>
      <c r="GF761" s="202"/>
      <c r="GG761" s="202"/>
      <c r="GH761" s="202"/>
    </row>
    <row r="762" spans="1:190" x14ac:dyDescent="0.25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  <c r="FE762" s="202"/>
      <c r="FF762" s="202"/>
      <c r="FG762" s="202"/>
      <c r="FH762" s="202"/>
      <c r="FI762" s="202"/>
      <c r="FJ762" s="202"/>
      <c r="FK762" s="202"/>
      <c r="FL762" s="202"/>
      <c r="FM762" s="202"/>
      <c r="FN762" s="202"/>
      <c r="FO762" s="202"/>
      <c r="FP762" s="202"/>
      <c r="FQ762" s="202"/>
      <c r="FR762" s="202"/>
      <c r="FS762" s="202"/>
      <c r="FT762" s="202"/>
      <c r="FU762" s="202"/>
      <c r="FV762" s="202"/>
      <c r="FW762" s="202"/>
      <c r="FX762" s="202"/>
      <c r="FY762" s="202"/>
      <c r="FZ762" s="202"/>
      <c r="GA762" s="202"/>
      <c r="GB762" s="202"/>
      <c r="GC762" s="202"/>
      <c r="GD762" s="202"/>
      <c r="GE762" s="202"/>
      <c r="GF762" s="202"/>
      <c r="GG762" s="202"/>
      <c r="GH762" s="202"/>
    </row>
    <row r="763" spans="1:190" x14ac:dyDescent="0.25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  <c r="FE763" s="202"/>
      <c r="FF763" s="202"/>
      <c r="FG763" s="202"/>
      <c r="FH763" s="202"/>
      <c r="FI763" s="202"/>
      <c r="FJ763" s="202"/>
      <c r="FK763" s="202"/>
      <c r="FL763" s="202"/>
      <c r="FM763" s="202"/>
      <c r="FN763" s="202"/>
      <c r="FO763" s="202"/>
      <c r="FP763" s="202"/>
      <c r="FQ763" s="202"/>
      <c r="FR763" s="202"/>
      <c r="FS763" s="202"/>
      <c r="FT763" s="202"/>
      <c r="FU763" s="202"/>
      <c r="FV763" s="202"/>
      <c r="FW763" s="202"/>
      <c r="FX763" s="202"/>
      <c r="FY763" s="202"/>
      <c r="FZ763" s="202"/>
      <c r="GA763" s="202"/>
      <c r="GB763" s="202"/>
      <c r="GC763" s="202"/>
      <c r="GD763" s="202"/>
      <c r="GE763" s="202"/>
      <c r="GF763" s="202"/>
      <c r="GG763" s="202"/>
      <c r="GH763" s="202"/>
    </row>
    <row r="764" spans="1:190" x14ac:dyDescent="0.25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  <c r="FE764" s="202"/>
      <c r="FF764" s="202"/>
      <c r="FG764" s="202"/>
      <c r="FH764" s="202"/>
      <c r="FI764" s="202"/>
      <c r="FJ764" s="202"/>
      <c r="FK764" s="202"/>
      <c r="FL764" s="202"/>
      <c r="FM764" s="202"/>
      <c r="FN764" s="202"/>
      <c r="FO764" s="202"/>
      <c r="FP764" s="202"/>
      <c r="FQ764" s="202"/>
      <c r="FR764" s="202"/>
      <c r="FS764" s="202"/>
      <c r="FT764" s="202"/>
      <c r="FU764" s="202"/>
      <c r="FV764" s="202"/>
      <c r="FW764" s="202"/>
      <c r="FX764" s="202"/>
      <c r="FY764" s="202"/>
      <c r="FZ764" s="202"/>
      <c r="GA764" s="202"/>
      <c r="GB764" s="202"/>
      <c r="GC764" s="202"/>
      <c r="GD764" s="202"/>
      <c r="GE764" s="202"/>
      <c r="GF764" s="202"/>
      <c r="GG764" s="202"/>
      <c r="GH764" s="202"/>
    </row>
    <row r="765" spans="1:190" x14ac:dyDescent="0.25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  <c r="FE765" s="202"/>
      <c r="FF765" s="202"/>
      <c r="FG765" s="202"/>
      <c r="FH765" s="202"/>
      <c r="FI765" s="202"/>
      <c r="FJ765" s="202"/>
      <c r="FK765" s="202"/>
      <c r="FL765" s="202"/>
      <c r="FM765" s="202"/>
      <c r="FN765" s="202"/>
      <c r="FO765" s="202"/>
      <c r="FP765" s="202"/>
      <c r="FQ765" s="202"/>
      <c r="FR765" s="202"/>
      <c r="FS765" s="202"/>
      <c r="FT765" s="202"/>
      <c r="FU765" s="202"/>
      <c r="FV765" s="202"/>
      <c r="FW765" s="202"/>
      <c r="FX765" s="202"/>
      <c r="FY765" s="202"/>
      <c r="FZ765" s="202"/>
      <c r="GA765" s="202"/>
      <c r="GB765" s="202"/>
      <c r="GC765" s="202"/>
      <c r="GD765" s="202"/>
      <c r="GE765" s="202"/>
      <c r="GF765" s="202"/>
      <c r="GG765" s="202"/>
      <c r="GH765" s="202"/>
    </row>
    <row r="766" spans="1:190" x14ac:dyDescent="0.25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  <c r="FE766" s="202"/>
      <c r="FF766" s="202"/>
      <c r="FG766" s="202"/>
      <c r="FH766" s="202"/>
      <c r="FI766" s="202"/>
      <c r="FJ766" s="202"/>
      <c r="FK766" s="202"/>
      <c r="FL766" s="202"/>
      <c r="FM766" s="202"/>
      <c r="FN766" s="202"/>
      <c r="FO766" s="202"/>
      <c r="FP766" s="202"/>
      <c r="FQ766" s="202"/>
      <c r="FR766" s="202"/>
      <c r="FS766" s="202"/>
      <c r="FT766" s="202"/>
      <c r="FU766" s="202"/>
      <c r="FV766" s="202"/>
      <c r="FW766" s="202"/>
      <c r="FX766" s="202"/>
      <c r="FY766" s="202"/>
      <c r="FZ766" s="202"/>
      <c r="GA766" s="202"/>
      <c r="GB766" s="202"/>
      <c r="GC766" s="202"/>
      <c r="GD766" s="202"/>
      <c r="GE766" s="202"/>
      <c r="GF766" s="202"/>
      <c r="GG766" s="202"/>
      <c r="GH766" s="202"/>
    </row>
    <row r="767" spans="1:190" x14ac:dyDescent="0.25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  <c r="FE767" s="202"/>
      <c r="FF767" s="202"/>
      <c r="FG767" s="202"/>
      <c r="FH767" s="202"/>
      <c r="FI767" s="202"/>
      <c r="FJ767" s="202"/>
      <c r="FK767" s="202"/>
      <c r="FL767" s="202"/>
      <c r="FM767" s="202"/>
      <c r="FN767" s="202"/>
      <c r="FO767" s="202"/>
      <c r="FP767" s="202"/>
      <c r="FQ767" s="202"/>
      <c r="FR767" s="202"/>
      <c r="FS767" s="202"/>
      <c r="FT767" s="202"/>
      <c r="FU767" s="202"/>
      <c r="FV767" s="202"/>
      <c r="FW767" s="202"/>
      <c r="FX767" s="202"/>
      <c r="FY767" s="202"/>
      <c r="FZ767" s="202"/>
      <c r="GA767" s="202"/>
      <c r="GB767" s="202"/>
      <c r="GC767" s="202"/>
      <c r="GD767" s="202"/>
      <c r="GE767" s="202"/>
      <c r="GF767" s="202"/>
      <c r="GG767" s="202"/>
      <c r="GH767" s="202"/>
    </row>
    <row r="768" spans="1:190" x14ac:dyDescent="0.25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  <c r="FE768" s="202"/>
      <c r="FF768" s="202"/>
      <c r="FG768" s="202"/>
      <c r="FH768" s="202"/>
      <c r="FI768" s="202"/>
      <c r="FJ768" s="202"/>
      <c r="FK768" s="202"/>
      <c r="FL768" s="202"/>
      <c r="FM768" s="202"/>
      <c r="FN768" s="202"/>
      <c r="FO768" s="202"/>
      <c r="FP768" s="202"/>
      <c r="FQ768" s="202"/>
      <c r="FR768" s="202"/>
      <c r="FS768" s="202"/>
      <c r="FT768" s="202"/>
      <c r="FU768" s="202"/>
      <c r="FV768" s="202"/>
      <c r="FW768" s="202"/>
      <c r="FX768" s="202"/>
      <c r="FY768" s="202"/>
      <c r="FZ768" s="202"/>
      <c r="GA768" s="202"/>
      <c r="GB768" s="202"/>
      <c r="GC768" s="202"/>
      <c r="GD768" s="202"/>
      <c r="GE768" s="202"/>
      <c r="GF768" s="202"/>
      <c r="GG768" s="202"/>
      <c r="GH768" s="202"/>
    </row>
    <row r="769" spans="1:190" x14ac:dyDescent="0.25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  <c r="FE769" s="202"/>
      <c r="FF769" s="202"/>
      <c r="FG769" s="202"/>
      <c r="FH769" s="202"/>
      <c r="FI769" s="202"/>
      <c r="FJ769" s="202"/>
      <c r="FK769" s="202"/>
      <c r="FL769" s="202"/>
      <c r="FM769" s="202"/>
      <c r="FN769" s="202"/>
      <c r="FO769" s="202"/>
      <c r="FP769" s="202"/>
      <c r="FQ769" s="202"/>
      <c r="FR769" s="202"/>
      <c r="FS769" s="202"/>
      <c r="FT769" s="202"/>
      <c r="FU769" s="202"/>
      <c r="FV769" s="202"/>
      <c r="FW769" s="202"/>
      <c r="FX769" s="202"/>
      <c r="FY769" s="202"/>
      <c r="FZ769" s="202"/>
      <c r="GA769" s="202"/>
      <c r="GB769" s="202"/>
      <c r="GC769" s="202"/>
      <c r="GD769" s="202"/>
      <c r="GE769" s="202"/>
      <c r="GF769" s="202"/>
      <c r="GG769" s="202"/>
      <c r="GH769" s="202"/>
    </row>
    <row r="770" spans="1:190" x14ac:dyDescent="0.25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  <c r="FE770" s="202"/>
      <c r="FF770" s="202"/>
      <c r="FG770" s="202"/>
      <c r="FH770" s="202"/>
      <c r="FI770" s="202"/>
      <c r="FJ770" s="202"/>
      <c r="FK770" s="202"/>
      <c r="FL770" s="202"/>
      <c r="FM770" s="202"/>
      <c r="FN770" s="202"/>
      <c r="FO770" s="202"/>
      <c r="FP770" s="202"/>
      <c r="FQ770" s="202"/>
      <c r="FR770" s="202"/>
      <c r="FS770" s="202"/>
      <c r="FT770" s="202"/>
      <c r="FU770" s="202"/>
      <c r="FV770" s="202"/>
      <c r="FW770" s="202"/>
      <c r="FX770" s="202"/>
      <c r="FY770" s="202"/>
      <c r="FZ770" s="202"/>
      <c r="GA770" s="202"/>
      <c r="GB770" s="202"/>
      <c r="GC770" s="202"/>
      <c r="GD770" s="202"/>
      <c r="GE770" s="202"/>
      <c r="GF770" s="202"/>
      <c r="GG770" s="202"/>
      <c r="GH770" s="202"/>
    </row>
    <row r="771" spans="1:190" x14ac:dyDescent="0.25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  <c r="FE771" s="202"/>
      <c r="FF771" s="202"/>
      <c r="FG771" s="202"/>
      <c r="FH771" s="202"/>
      <c r="FI771" s="202"/>
      <c r="FJ771" s="202"/>
      <c r="FK771" s="202"/>
      <c r="FL771" s="202"/>
      <c r="FM771" s="202"/>
      <c r="FN771" s="202"/>
      <c r="FO771" s="202"/>
      <c r="FP771" s="202"/>
      <c r="FQ771" s="202"/>
      <c r="FR771" s="202"/>
      <c r="FS771" s="202"/>
      <c r="FT771" s="202"/>
      <c r="FU771" s="202"/>
      <c r="FV771" s="202"/>
      <c r="FW771" s="202"/>
      <c r="FX771" s="202"/>
      <c r="FY771" s="202"/>
      <c r="FZ771" s="202"/>
      <c r="GA771" s="202"/>
      <c r="GB771" s="202"/>
      <c r="GC771" s="202"/>
      <c r="GD771" s="202"/>
      <c r="GE771" s="202"/>
      <c r="GF771" s="202"/>
      <c r="GG771" s="202"/>
      <c r="GH771" s="202"/>
    </row>
    <row r="772" spans="1:190" x14ac:dyDescent="0.25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  <c r="FE772" s="202"/>
      <c r="FF772" s="202"/>
      <c r="FG772" s="202"/>
      <c r="FH772" s="202"/>
      <c r="FI772" s="202"/>
      <c r="FJ772" s="202"/>
      <c r="FK772" s="202"/>
      <c r="FL772" s="202"/>
      <c r="FM772" s="202"/>
      <c r="FN772" s="202"/>
      <c r="FO772" s="202"/>
      <c r="FP772" s="202"/>
      <c r="FQ772" s="202"/>
      <c r="FR772" s="202"/>
      <c r="FS772" s="202"/>
      <c r="FT772" s="202"/>
      <c r="FU772" s="202"/>
      <c r="FV772" s="202"/>
      <c r="FW772" s="202"/>
      <c r="FX772" s="202"/>
      <c r="FY772" s="202"/>
      <c r="FZ772" s="202"/>
      <c r="GA772" s="202"/>
      <c r="GB772" s="202"/>
      <c r="GC772" s="202"/>
      <c r="GD772" s="202"/>
      <c r="GE772" s="202"/>
      <c r="GF772" s="202"/>
      <c r="GG772" s="202"/>
      <c r="GH772" s="202"/>
    </row>
    <row r="773" spans="1:190" x14ac:dyDescent="0.25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  <c r="FE773" s="202"/>
      <c r="FF773" s="202"/>
      <c r="FG773" s="202"/>
      <c r="FH773" s="202"/>
      <c r="FI773" s="202"/>
      <c r="FJ773" s="202"/>
      <c r="FK773" s="202"/>
      <c r="FL773" s="202"/>
      <c r="FM773" s="202"/>
      <c r="FN773" s="202"/>
      <c r="FO773" s="202"/>
      <c r="FP773" s="202"/>
      <c r="FQ773" s="202"/>
      <c r="FR773" s="202"/>
      <c r="FS773" s="202"/>
      <c r="FT773" s="202"/>
      <c r="FU773" s="202"/>
      <c r="FV773" s="202"/>
      <c r="FW773" s="202"/>
      <c r="FX773" s="202"/>
      <c r="FY773" s="202"/>
      <c r="FZ773" s="202"/>
      <c r="GA773" s="202"/>
      <c r="GB773" s="202"/>
      <c r="GC773" s="202"/>
      <c r="GD773" s="202"/>
      <c r="GE773" s="202"/>
      <c r="GF773" s="202"/>
      <c r="GG773" s="202"/>
      <c r="GH773" s="202"/>
    </row>
    <row r="774" spans="1:190" x14ac:dyDescent="0.25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  <c r="FE774" s="202"/>
      <c r="FF774" s="202"/>
      <c r="FG774" s="202"/>
      <c r="FH774" s="202"/>
      <c r="FI774" s="202"/>
      <c r="FJ774" s="202"/>
      <c r="FK774" s="202"/>
      <c r="FL774" s="202"/>
      <c r="FM774" s="202"/>
      <c r="FN774" s="202"/>
      <c r="FO774" s="202"/>
      <c r="FP774" s="202"/>
      <c r="FQ774" s="202"/>
      <c r="FR774" s="202"/>
      <c r="FS774" s="202"/>
      <c r="FT774" s="202"/>
      <c r="FU774" s="202"/>
      <c r="FV774" s="202"/>
      <c r="FW774" s="202"/>
      <c r="FX774" s="202"/>
      <c r="FY774" s="202"/>
      <c r="FZ774" s="202"/>
      <c r="GA774" s="202"/>
      <c r="GB774" s="202"/>
      <c r="GC774" s="202"/>
      <c r="GD774" s="202"/>
      <c r="GE774" s="202"/>
      <c r="GF774" s="202"/>
      <c r="GG774" s="202"/>
      <c r="GH774" s="202"/>
    </row>
    <row r="775" spans="1:190" x14ac:dyDescent="0.25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  <c r="FE775" s="202"/>
      <c r="FF775" s="202"/>
      <c r="FG775" s="202"/>
      <c r="FH775" s="202"/>
      <c r="FI775" s="202"/>
      <c r="FJ775" s="202"/>
      <c r="FK775" s="202"/>
      <c r="FL775" s="202"/>
      <c r="FM775" s="202"/>
      <c r="FN775" s="202"/>
      <c r="FO775" s="202"/>
      <c r="FP775" s="202"/>
      <c r="FQ775" s="202"/>
      <c r="FR775" s="202"/>
      <c r="FS775" s="202"/>
      <c r="FT775" s="202"/>
      <c r="FU775" s="202"/>
      <c r="FV775" s="202"/>
      <c r="FW775" s="202"/>
      <c r="FX775" s="202"/>
      <c r="FY775" s="202"/>
      <c r="FZ775" s="202"/>
      <c r="GA775" s="202"/>
      <c r="GB775" s="202"/>
      <c r="GC775" s="202"/>
      <c r="GD775" s="202"/>
      <c r="GE775" s="202"/>
      <c r="GF775" s="202"/>
      <c r="GG775" s="202"/>
      <c r="GH775" s="202"/>
    </row>
    <row r="776" spans="1:190" x14ac:dyDescent="0.25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  <c r="FE776" s="202"/>
      <c r="FF776" s="202"/>
      <c r="FG776" s="202"/>
      <c r="FH776" s="202"/>
      <c r="FI776" s="202"/>
      <c r="FJ776" s="202"/>
      <c r="FK776" s="202"/>
      <c r="FL776" s="202"/>
      <c r="FM776" s="202"/>
      <c r="FN776" s="202"/>
      <c r="FO776" s="202"/>
      <c r="FP776" s="202"/>
      <c r="FQ776" s="202"/>
      <c r="FR776" s="202"/>
      <c r="FS776" s="202"/>
      <c r="FT776" s="202"/>
      <c r="FU776" s="202"/>
      <c r="FV776" s="202"/>
      <c r="FW776" s="202"/>
      <c r="FX776" s="202"/>
      <c r="FY776" s="202"/>
      <c r="FZ776" s="202"/>
      <c r="GA776" s="202"/>
      <c r="GB776" s="202"/>
      <c r="GC776" s="202"/>
      <c r="GD776" s="202"/>
      <c r="GE776" s="202"/>
      <c r="GF776" s="202"/>
      <c r="GG776" s="202"/>
      <c r="GH776" s="202"/>
    </row>
    <row r="777" spans="1:190" x14ac:dyDescent="0.25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  <c r="FE777" s="202"/>
      <c r="FF777" s="202"/>
      <c r="FG777" s="202"/>
      <c r="FH777" s="202"/>
      <c r="FI777" s="202"/>
      <c r="FJ777" s="202"/>
      <c r="FK777" s="202"/>
      <c r="FL777" s="202"/>
      <c r="FM777" s="202"/>
      <c r="FN777" s="202"/>
      <c r="FO777" s="202"/>
      <c r="FP777" s="202"/>
      <c r="FQ777" s="202"/>
      <c r="FR777" s="202"/>
      <c r="FS777" s="202"/>
      <c r="FT777" s="202"/>
      <c r="FU777" s="202"/>
      <c r="FV777" s="202"/>
      <c r="FW777" s="202"/>
      <c r="FX777" s="202"/>
      <c r="FY777" s="202"/>
      <c r="FZ777" s="202"/>
      <c r="GA777" s="202"/>
      <c r="GB777" s="202"/>
      <c r="GC777" s="202"/>
      <c r="GD777" s="202"/>
      <c r="GE777" s="202"/>
      <c r="GF777" s="202"/>
      <c r="GG777" s="202"/>
      <c r="GH777" s="202"/>
    </row>
    <row r="778" spans="1:190" x14ac:dyDescent="0.25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  <c r="FE778" s="202"/>
      <c r="FF778" s="202"/>
      <c r="FG778" s="202"/>
      <c r="FH778" s="202"/>
      <c r="FI778" s="202"/>
      <c r="FJ778" s="202"/>
      <c r="FK778" s="202"/>
      <c r="FL778" s="202"/>
      <c r="FM778" s="202"/>
      <c r="FN778" s="202"/>
      <c r="FO778" s="202"/>
      <c r="FP778" s="202"/>
      <c r="FQ778" s="202"/>
      <c r="FR778" s="202"/>
      <c r="FS778" s="202"/>
      <c r="FT778" s="202"/>
      <c r="FU778" s="202"/>
      <c r="FV778" s="202"/>
      <c r="FW778" s="202"/>
      <c r="FX778" s="202"/>
      <c r="FY778" s="202"/>
      <c r="FZ778" s="202"/>
      <c r="GA778" s="202"/>
      <c r="GB778" s="202"/>
      <c r="GC778" s="202"/>
      <c r="GD778" s="202"/>
      <c r="GE778" s="202"/>
      <c r="GF778" s="202"/>
      <c r="GG778" s="202"/>
      <c r="GH778" s="202"/>
    </row>
    <row r="779" spans="1:190" x14ac:dyDescent="0.25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  <c r="FE779" s="202"/>
      <c r="FF779" s="202"/>
      <c r="FG779" s="202"/>
      <c r="FH779" s="202"/>
      <c r="FI779" s="202"/>
      <c r="FJ779" s="202"/>
      <c r="FK779" s="202"/>
      <c r="FL779" s="202"/>
      <c r="FM779" s="202"/>
      <c r="FN779" s="202"/>
      <c r="FO779" s="202"/>
      <c r="FP779" s="202"/>
      <c r="FQ779" s="202"/>
      <c r="FR779" s="202"/>
      <c r="FS779" s="202"/>
      <c r="FT779" s="202"/>
      <c r="FU779" s="202"/>
      <c r="FV779" s="202"/>
      <c r="FW779" s="202"/>
      <c r="FX779" s="202"/>
      <c r="FY779" s="202"/>
      <c r="FZ779" s="202"/>
      <c r="GA779" s="202"/>
      <c r="GB779" s="202"/>
      <c r="GC779" s="202"/>
      <c r="GD779" s="202"/>
      <c r="GE779" s="202"/>
      <c r="GF779" s="202"/>
      <c r="GG779" s="202"/>
      <c r="GH779" s="202"/>
    </row>
    <row r="780" spans="1:190" x14ac:dyDescent="0.25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  <c r="FE780" s="202"/>
      <c r="FF780" s="202"/>
      <c r="FG780" s="202"/>
      <c r="FH780" s="202"/>
      <c r="FI780" s="202"/>
      <c r="FJ780" s="202"/>
      <c r="FK780" s="202"/>
      <c r="FL780" s="202"/>
      <c r="FM780" s="202"/>
      <c r="FN780" s="202"/>
      <c r="FO780" s="202"/>
      <c r="FP780" s="202"/>
      <c r="FQ780" s="202"/>
      <c r="FR780" s="202"/>
      <c r="FS780" s="202"/>
      <c r="FT780" s="202"/>
      <c r="FU780" s="202"/>
      <c r="FV780" s="202"/>
      <c r="FW780" s="202"/>
      <c r="FX780" s="202"/>
      <c r="FY780" s="202"/>
      <c r="FZ780" s="202"/>
      <c r="GA780" s="202"/>
      <c r="GB780" s="202"/>
      <c r="GC780" s="202"/>
      <c r="GD780" s="202"/>
      <c r="GE780" s="202"/>
      <c r="GF780" s="202"/>
      <c r="GG780" s="202"/>
      <c r="GH780" s="202"/>
    </row>
    <row r="781" spans="1:190" x14ac:dyDescent="0.25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  <c r="FE781" s="202"/>
      <c r="FF781" s="202"/>
      <c r="FG781" s="202"/>
      <c r="FH781" s="202"/>
      <c r="FI781" s="202"/>
      <c r="FJ781" s="202"/>
      <c r="FK781" s="202"/>
      <c r="FL781" s="202"/>
      <c r="FM781" s="202"/>
      <c r="FN781" s="202"/>
      <c r="FO781" s="202"/>
      <c r="FP781" s="202"/>
      <c r="FQ781" s="202"/>
      <c r="FR781" s="202"/>
      <c r="FS781" s="202"/>
      <c r="FT781" s="202"/>
      <c r="FU781" s="202"/>
      <c r="FV781" s="202"/>
      <c r="FW781" s="202"/>
      <c r="FX781" s="202"/>
      <c r="FY781" s="202"/>
      <c r="FZ781" s="202"/>
      <c r="GA781" s="202"/>
      <c r="GB781" s="202"/>
      <c r="GC781" s="202"/>
      <c r="GD781" s="202"/>
      <c r="GE781" s="202"/>
      <c r="GF781" s="202"/>
      <c r="GG781" s="202"/>
      <c r="GH781" s="202"/>
    </row>
    <row r="782" spans="1:190" x14ac:dyDescent="0.25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  <c r="FE782" s="202"/>
      <c r="FF782" s="202"/>
      <c r="FG782" s="202"/>
      <c r="FH782" s="202"/>
      <c r="FI782" s="202"/>
      <c r="FJ782" s="202"/>
      <c r="FK782" s="202"/>
      <c r="FL782" s="202"/>
      <c r="FM782" s="202"/>
      <c r="FN782" s="202"/>
      <c r="FO782" s="202"/>
      <c r="FP782" s="202"/>
      <c r="FQ782" s="202"/>
      <c r="FR782" s="202"/>
      <c r="FS782" s="202"/>
      <c r="FT782" s="202"/>
      <c r="FU782" s="202"/>
      <c r="FV782" s="202"/>
      <c r="FW782" s="202"/>
      <c r="FX782" s="202"/>
      <c r="FY782" s="202"/>
      <c r="FZ782" s="202"/>
      <c r="GA782" s="202"/>
      <c r="GB782" s="202"/>
      <c r="GC782" s="202"/>
      <c r="GD782" s="202"/>
      <c r="GE782" s="202"/>
      <c r="GF782" s="202"/>
      <c r="GG782" s="202"/>
      <c r="GH782" s="202"/>
    </row>
    <row r="783" spans="1:190" x14ac:dyDescent="0.25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  <c r="FE783" s="202"/>
      <c r="FF783" s="202"/>
      <c r="FG783" s="202"/>
      <c r="FH783" s="202"/>
      <c r="FI783" s="202"/>
      <c r="FJ783" s="202"/>
      <c r="FK783" s="202"/>
      <c r="FL783" s="202"/>
      <c r="FM783" s="202"/>
      <c r="FN783" s="202"/>
      <c r="FO783" s="202"/>
      <c r="FP783" s="202"/>
      <c r="FQ783" s="202"/>
      <c r="FR783" s="202"/>
      <c r="FS783" s="202"/>
      <c r="FT783" s="202"/>
      <c r="FU783" s="202"/>
      <c r="FV783" s="202"/>
      <c r="FW783" s="202"/>
      <c r="FX783" s="202"/>
      <c r="FY783" s="202"/>
      <c r="FZ783" s="202"/>
      <c r="GA783" s="202"/>
      <c r="GB783" s="202"/>
      <c r="GC783" s="202"/>
      <c r="GD783" s="202"/>
      <c r="GE783" s="202"/>
      <c r="GF783" s="202"/>
      <c r="GG783" s="202"/>
      <c r="GH783" s="202"/>
    </row>
    <row r="784" spans="1:190" x14ac:dyDescent="0.25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  <c r="FE784" s="202"/>
      <c r="FF784" s="202"/>
      <c r="FG784" s="202"/>
      <c r="FH784" s="202"/>
      <c r="FI784" s="202"/>
      <c r="FJ784" s="202"/>
      <c r="FK784" s="202"/>
      <c r="FL784" s="202"/>
      <c r="FM784" s="202"/>
      <c r="FN784" s="202"/>
      <c r="FO784" s="202"/>
      <c r="FP784" s="202"/>
      <c r="FQ784" s="202"/>
      <c r="FR784" s="202"/>
      <c r="FS784" s="202"/>
      <c r="FT784" s="202"/>
      <c r="FU784" s="202"/>
      <c r="FV784" s="202"/>
      <c r="FW784" s="202"/>
      <c r="FX784" s="202"/>
      <c r="FY784" s="202"/>
      <c r="FZ784" s="202"/>
      <c r="GA784" s="202"/>
      <c r="GB784" s="202"/>
      <c r="GC784" s="202"/>
      <c r="GD784" s="202"/>
      <c r="GE784" s="202"/>
      <c r="GF784" s="202"/>
      <c r="GG784" s="202"/>
      <c r="GH784" s="202"/>
    </row>
    <row r="785" spans="1:190" x14ac:dyDescent="0.25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  <c r="FE785" s="202"/>
      <c r="FF785" s="202"/>
      <c r="FG785" s="202"/>
      <c r="FH785" s="202"/>
      <c r="FI785" s="202"/>
      <c r="FJ785" s="202"/>
      <c r="FK785" s="202"/>
      <c r="FL785" s="202"/>
      <c r="FM785" s="202"/>
      <c r="FN785" s="202"/>
      <c r="FO785" s="202"/>
      <c r="FP785" s="202"/>
      <c r="FQ785" s="202"/>
      <c r="FR785" s="202"/>
      <c r="FS785" s="202"/>
      <c r="FT785" s="202"/>
      <c r="FU785" s="202"/>
      <c r="FV785" s="202"/>
      <c r="FW785" s="202"/>
      <c r="FX785" s="202"/>
      <c r="FY785" s="202"/>
      <c r="FZ785" s="202"/>
      <c r="GA785" s="202"/>
      <c r="GB785" s="202"/>
      <c r="GC785" s="202"/>
      <c r="GD785" s="202"/>
      <c r="GE785" s="202"/>
      <c r="GF785" s="202"/>
      <c r="GG785" s="202"/>
      <c r="GH785" s="202"/>
    </row>
    <row r="786" spans="1:190" x14ac:dyDescent="0.25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  <c r="FE786" s="202"/>
      <c r="FF786" s="202"/>
      <c r="FG786" s="202"/>
      <c r="FH786" s="202"/>
      <c r="FI786" s="202"/>
      <c r="FJ786" s="202"/>
      <c r="FK786" s="202"/>
      <c r="FL786" s="202"/>
      <c r="FM786" s="202"/>
      <c r="FN786" s="202"/>
      <c r="FO786" s="202"/>
      <c r="FP786" s="202"/>
      <c r="FQ786" s="202"/>
      <c r="FR786" s="202"/>
      <c r="FS786" s="202"/>
      <c r="FT786" s="202"/>
      <c r="FU786" s="202"/>
      <c r="FV786" s="202"/>
      <c r="FW786" s="202"/>
      <c r="FX786" s="202"/>
      <c r="FY786" s="202"/>
      <c r="FZ786" s="202"/>
      <c r="GA786" s="202"/>
      <c r="GB786" s="202"/>
      <c r="GC786" s="202"/>
      <c r="GD786" s="202"/>
      <c r="GE786" s="202"/>
      <c r="GF786" s="202"/>
      <c r="GG786" s="202"/>
      <c r="GH786" s="202"/>
    </row>
    <row r="787" spans="1:190" x14ac:dyDescent="0.25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  <c r="FE787" s="202"/>
      <c r="FF787" s="202"/>
      <c r="FG787" s="202"/>
      <c r="FH787" s="202"/>
      <c r="FI787" s="202"/>
      <c r="FJ787" s="202"/>
      <c r="FK787" s="202"/>
      <c r="FL787" s="202"/>
      <c r="FM787" s="202"/>
      <c r="FN787" s="202"/>
      <c r="FO787" s="202"/>
      <c r="FP787" s="202"/>
      <c r="FQ787" s="202"/>
      <c r="FR787" s="202"/>
      <c r="FS787" s="202"/>
      <c r="FT787" s="202"/>
      <c r="FU787" s="202"/>
      <c r="FV787" s="202"/>
      <c r="FW787" s="202"/>
      <c r="FX787" s="202"/>
      <c r="FY787" s="202"/>
      <c r="FZ787" s="202"/>
      <c r="GA787" s="202"/>
      <c r="GB787" s="202"/>
      <c r="GC787" s="202"/>
      <c r="GD787" s="202"/>
      <c r="GE787" s="202"/>
      <c r="GF787" s="202"/>
      <c r="GG787" s="202"/>
      <c r="GH787" s="202"/>
    </row>
    <row r="788" spans="1:190" x14ac:dyDescent="0.25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  <c r="FE788" s="202"/>
      <c r="FF788" s="202"/>
      <c r="FG788" s="202"/>
      <c r="FH788" s="202"/>
      <c r="FI788" s="202"/>
      <c r="FJ788" s="202"/>
      <c r="FK788" s="202"/>
      <c r="FL788" s="202"/>
      <c r="FM788" s="202"/>
      <c r="FN788" s="202"/>
      <c r="FO788" s="202"/>
      <c r="FP788" s="202"/>
      <c r="FQ788" s="202"/>
      <c r="FR788" s="202"/>
      <c r="FS788" s="202"/>
      <c r="FT788" s="202"/>
      <c r="FU788" s="202"/>
      <c r="FV788" s="202"/>
      <c r="FW788" s="202"/>
      <c r="FX788" s="202"/>
      <c r="FY788" s="202"/>
      <c r="FZ788" s="202"/>
      <c r="GA788" s="202"/>
      <c r="GB788" s="202"/>
      <c r="GC788" s="202"/>
      <c r="GD788" s="202"/>
      <c r="GE788" s="202"/>
      <c r="GF788" s="202"/>
      <c r="GG788" s="202"/>
      <c r="GH788" s="202"/>
    </row>
    <row r="789" spans="1:190" x14ac:dyDescent="0.25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  <c r="FE789" s="202"/>
      <c r="FF789" s="202"/>
      <c r="FG789" s="202"/>
      <c r="FH789" s="202"/>
      <c r="FI789" s="202"/>
      <c r="FJ789" s="202"/>
      <c r="FK789" s="202"/>
      <c r="FL789" s="202"/>
      <c r="FM789" s="202"/>
      <c r="FN789" s="202"/>
      <c r="FO789" s="202"/>
      <c r="FP789" s="202"/>
      <c r="FQ789" s="202"/>
      <c r="FR789" s="202"/>
      <c r="FS789" s="202"/>
      <c r="FT789" s="202"/>
      <c r="FU789" s="202"/>
      <c r="FV789" s="202"/>
      <c r="FW789" s="202"/>
      <c r="FX789" s="202"/>
      <c r="FY789" s="202"/>
      <c r="FZ789" s="202"/>
      <c r="GA789" s="202"/>
      <c r="GB789" s="202"/>
      <c r="GC789" s="202"/>
      <c r="GD789" s="202"/>
      <c r="GE789" s="202"/>
      <c r="GF789" s="202"/>
      <c r="GG789" s="202"/>
      <c r="GH789" s="202"/>
    </row>
    <row r="790" spans="1:190" x14ac:dyDescent="0.25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  <c r="FE790" s="202"/>
      <c r="FF790" s="202"/>
      <c r="FG790" s="202"/>
      <c r="FH790" s="202"/>
      <c r="FI790" s="202"/>
      <c r="FJ790" s="202"/>
      <c r="FK790" s="202"/>
      <c r="FL790" s="202"/>
      <c r="FM790" s="202"/>
      <c r="FN790" s="202"/>
      <c r="FO790" s="202"/>
      <c r="FP790" s="202"/>
      <c r="FQ790" s="202"/>
      <c r="FR790" s="202"/>
      <c r="FS790" s="202"/>
      <c r="FT790" s="202"/>
      <c r="FU790" s="202"/>
      <c r="FV790" s="202"/>
      <c r="FW790" s="202"/>
      <c r="FX790" s="202"/>
      <c r="FY790" s="202"/>
      <c r="FZ790" s="202"/>
      <c r="GA790" s="202"/>
      <c r="GB790" s="202"/>
      <c r="GC790" s="202"/>
      <c r="GD790" s="202"/>
      <c r="GE790" s="202"/>
      <c r="GF790" s="202"/>
      <c r="GG790" s="202"/>
      <c r="GH790" s="202"/>
    </row>
    <row r="791" spans="1:190" x14ac:dyDescent="0.25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  <c r="FE791" s="202"/>
      <c r="FF791" s="202"/>
      <c r="FG791" s="202"/>
      <c r="FH791" s="202"/>
      <c r="FI791" s="202"/>
      <c r="FJ791" s="202"/>
      <c r="FK791" s="202"/>
      <c r="FL791" s="202"/>
      <c r="FM791" s="202"/>
      <c r="FN791" s="202"/>
      <c r="FO791" s="202"/>
      <c r="FP791" s="202"/>
      <c r="FQ791" s="202"/>
      <c r="FR791" s="202"/>
      <c r="FS791" s="202"/>
      <c r="FT791" s="202"/>
      <c r="FU791" s="202"/>
      <c r="FV791" s="202"/>
      <c r="FW791" s="202"/>
      <c r="FX791" s="202"/>
      <c r="FY791" s="202"/>
      <c r="FZ791" s="202"/>
      <c r="GA791" s="202"/>
      <c r="GB791" s="202"/>
      <c r="GC791" s="202"/>
      <c r="GD791" s="202"/>
      <c r="GE791" s="202"/>
      <c r="GF791" s="202"/>
      <c r="GG791" s="202"/>
      <c r="GH791" s="202"/>
    </row>
    <row r="792" spans="1:190" x14ac:dyDescent="0.25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  <c r="FE792" s="202"/>
      <c r="FF792" s="202"/>
      <c r="FG792" s="202"/>
      <c r="FH792" s="202"/>
      <c r="FI792" s="202"/>
      <c r="FJ792" s="202"/>
      <c r="FK792" s="202"/>
      <c r="FL792" s="202"/>
      <c r="FM792" s="202"/>
      <c r="FN792" s="202"/>
      <c r="FO792" s="202"/>
      <c r="FP792" s="202"/>
      <c r="FQ792" s="202"/>
      <c r="FR792" s="202"/>
      <c r="FS792" s="202"/>
      <c r="FT792" s="202"/>
      <c r="FU792" s="202"/>
      <c r="FV792" s="202"/>
      <c r="FW792" s="202"/>
      <c r="FX792" s="202"/>
      <c r="FY792" s="202"/>
      <c r="FZ792" s="202"/>
      <c r="GA792" s="202"/>
      <c r="GB792" s="202"/>
      <c r="GC792" s="202"/>
      <c r="GD792" s="202"/>
      <c r="GE792" s="202"/>
      <c r="GF792" s="202"/>
      <c r="GG792" s="202"/>
      <c r="GH792" s="202"/>
    </row>
    <row r="793" spans="1:190" x14ac:dyDescent="0.25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  <c r="FE793" s="202"/>
      <c r="FF793" s="202"/>
      <c r="FG793" s="202"/>
      <c r="FH793" s="202"/>
      <c r="FI793" s="202"/>
      <c r="FJ793" s="202"/>
      <c r="FK793" s="202"/>
      <c r="FL793" s="202"/>
      <c r="FM793" s="202"/>
      <c r="FN793" s="202"/>
      <c r="FO793" s="202"/>
      <c r="FP793" s="202"/>
      <c r="FQ793" s="202"/>
      <c r="FR793" s="202"/>
      <c r="FS793" s="202"/>
      <c r="FT793" s="202"/>
      <c r="FU793" s="202"/>
      <c r="FV793" s="202"/>
      <c r="FW793" s="202"/>
      <c r="FX793" s="202"/>
      <c r="FY793" s="202"/>
      <c r="FZ793" s="202"/>
      <c r="GA793" s="202"/>
      <c r="GB793" s="202"/>
      <c r="GC793" s="202"/>
      <c r="GD793" s="202"/>
      <c r="GE793" s="202"/>
      <c r="GF793" s="202"/>
      <c r="GG793" s="202"/>
      <c r="GH793" s="202"/>
    </row>
    <row r="794" spans="1:190" x14ac:dyDescent="0.25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  <c r="FE794" s="202"/>
      <c r="FF794" s="202"/>
      <c r="FG794" s="202"/>
      <c r="FH794" s="202"/>
      <c r="FI794" s="202"/>
      <c r="FJ794" s="202"/>
      <c r="FK794" s="202"/>
      <c r="FL794" s="202"/>
      <c r="FM794" s="202"/>
      <c r="FN794" s="202"/>
      <c r="FO794" s="202"/>
      <c r="FP794" s="202"/>
      <c r="FQ794" s="202"/>
      <c r="FR794" s="202"/>
      <c r="FS794" s="202"/>
      <c r="FT794" s="202"/>
      <c r="FU794" s="202"/>
      <c r="FV794" s="202"/>
      <c r="FW794" s="202"/>
      <c r="FX794" s="202"/>
      <c r="FY794" s="202"/>
      <c r="FZ794" s="202"/>
      <c r="GA794" s="202"/>
      <c r="GB794" s="202"/>
      <c r="GC794" s="202"/>
      <c r="GD794" s="202"/>
      <c r="GE794" s="202"/>
      <c r="GF794" s="202"/>
      <c r="GG794" s="202"/>
      <c r="GH794" s="202"/>
    </row>
    <row r="795" spans="1:190" x14ac:dyDescent="0.25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  <c r="FE795" s="202"/>
      <c r="FF795" s="202"/>
      <c r="FG795" s="202"/>
      <c r="FH795" s="202"/>
      <c r="FI795" s="202"/>
      <c r="FJ795" s="202"/>
      <c r="FK795" s="202"/>
      <c r="FL795" s="202"/>
      <c r="FM795" s="202"/>
      <c r="FN795" s="202"/>
      <c r="FO795" s="202"/>
      <c r="FP795" s="202"/>
      <c r="FQ795" s="202"/>
      <c r="FR795" s="202"/>
      <c r="FS795" s="202"/>
      <c r="FT795" s="202"/>
      <c r="FU795" s="202"/>
      <c r="FV795" s="202"/>
      <c r="FW795" s="202"/>
      <c r="FX795" s="202"/>
      <c r="FY795" s="202"/>
      <c r="FZ795" s="202"/>
      <c r="GA795" s="202"/>
      <c r="GB795" s="202"/>
      <c r="GC795" s="202"/>
      <c r="GD795" s="202"/>
      <c r="GE795" s="202"/>
      <c r="GF795" s="202"/>
      <c r="GG795" s="202"/>
      <c r="GH795" s="202"/>
    </row>
    <row r="796" spans="1:190" x14ac:dyDescent="0.25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  <c r="FE796" s="202"/>
      <c r="FF796" s="202"/>
      <c r="FG796" s="202"/>
      <c r="FH796" s="202"/>
      <c r="FI796" s="202"/>
      <c r="FJ796" s="202"/>
      <c r="FK796" s="202"/>
      <c r="FL796" s="202"/>
      <c r="FM796" s="202"/>
      <c r="FN796" s="202"/>
      <c r="FO796" s="202"/>
      <c r="FP796" s="202"/>
      <c r="FQ796" s="202"/>
      <c r="FR796" s="202"/>
      <c r="FS796" s="202"/>
      <c r="FT796" s="202"/>
      <c r="FU796" s="202"/>
      <c r="FV796" s="202"/>
      <c r="FW796" s="202"/>
      <c r="FX796" s="202"/>
      <c r="FY796" s="202"/>
      <c r="FZ796" s="202"/>
      <c r="GA796" s="202"/>
      <c r="GB796" s="202"/>
      <c r="GC796" s="202"/>
      <c r="GD796" s="202"/>
      <c r="GE796" s="202"/>
      <c r="GF796" s="202"/>
      <c r="GG796" s="202"/>
      <c r="GH796" s="202"/>
    </row>
    <row r="797" spans="1:190" x14ac:dyDescent="0.25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  <c r="FE797" s="202"/>
      <c r="FF797" s="202"/>
      <c r="FG797" s="202"/>
      <c r="FH797" s="202"/>
      <c r="FI797" s="202"/>
      <c r="FJ797" s="202"/>
      <c r="FK797" s="202"/>
      <c r="FL797" s="202"/>
      <c r="FM797" s="202"/>
      <c r="FN797" s="202"/>
      <c r="FO797" s="202"/>
      <c r="FP797" s="202"/>
      <c r="FQ797" s="202"/>
      <c r="FR797" s="202"/>
      <c r="FS797" s="202"/>
      <c r="FT797" s="202"/>
      <c r="FU797" s="202"/>
      <c r="FV797" s="202"/>
      <c r="FW797" s="202"/>
      <c r="FX797" s="202"/>
      <c r="FY797" s="202"/>
      <c r="FZ797" s="202"/>
      <c r="GA797" s="202"/>
      <c r="GB797" s="202"/>
      <c r="GC797" s="202"/>
      <c r="GD797" s="202"/>
      <c r="GE797" s="202"/>
      <c r="GF797" s="202"/>
      <c r="GG797" s="202"/>
      <c r="GH797" s="202"/>
    </row>
    <row r="798" spans="1:190" x14ac:dyDescent="0.25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  <c r="FE798" s="202"/>
      <c r="FF798" s="202"/>
      <c r="FG798" s="202"/>
      <c r="FH798" s="202"/>
      <c r="FI798" s="202"/>
      <c r="FJ798" s="202"/>
      <c r="FK798" s="202"/>
      <c r="FL798" s="202"/>
      <c r="FM798" s="202"/>
      <c r="FN798" s="202"/>
      <c r="FO798" s="202"/>
      <c r="FP798" s="202"/>
      <c r="FQ798" s="202"/>
      <c r="FR798" s="202"/>
      <c r="FS798" s="202"/>
      <c r="FT798" s="202"/>
      <c r="FU798" s="202"/>
      <c r="FV798" s="202"/>
      <c r="FW798" s="202"/>
      <c r="FX798" s="202"/>
      <c r="FY798" s="202"/>
      <c r="FZ798" s="202"/>
      <c r="GA798" s="202"/>
      <c r="GB798" s="202"/>
      <c r="GC798" s="202"/>
      <c r="GD798" s="202"/>
      <c r="GE798" s="202"/>
      <c r="GF798" s="202"/>
      <c r="GG798" s="202"/>
      <c r="GH798" s="202"/>
    </row>
    <row r="799" spans="1:190" x14ac:dyDescent="0.25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  <c r="FE799" s="202"/>
      <c r="FF799" s="202"/>
      <c r="FG799" s="202"/>
      <c r="FH799" s="202"/>
      <c r="FI799" s="202"/>
      <c r="FJ799" s="202"/>
      <c r="FK799" s="202"/>
      <c r="FL799" s="202"/>
      <c r="FM799" s="202"/>
      <c r="FN799" s="202"/>
      <c r="FO799" s="202"/>
      <c r="FP799" s="202"/>
      <c r="FQ799" s="202"/>
      <c r="FR799" s="202"/>
      <c r="FS799" s="202"/>
      <c r="FT799" s="202"/>
      <c r="FU799" s="202"/>
      <c r="FV799" s="202"/>
      <c r="FW799" s="202"/>
      <c r="FX799" s="202"/>
      <c r="FY799" s="202"/>
      <c r="FZ799" s="202"/>
      <c r="GA799" s="202"/>
      <c r="GB799" s="202"/>
      <c r="GC799" s="202"/>
      <c r="GD799" s="202"/>
      <c r="GE799" s="202"/>
      <c r="GF799" s="202"/>
      <c r="GG799" s="202"/>
      <c r="GH799" s="202"/>
    </row>
    <row r="800" spans="1:190" x14ac:dyDescent="0.25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  <c r="FE800" s="202"/>
      <c r="FF800" s="202"/>
      <c r="FG800" s="202"/>
      <c r="FH800" s="202"/>
      <c r="FI800" s="202"/>
      <c r="FJ800" s="202"/>
      <c r="FK800" s="202"/>
      <c r="FL800" s="202"/>
      <c r="FM800" s="202"/>
      <c r="FN800" s="202"/>
      <c r="FO800" s="202"/>
      <c r="FP800" s="202"/>
      <c r="FQ800" s="202"/>
      <c r="FR800" s="202"/>
      <c r="FS800" s="202"/>
      <c r="FT800" s="202"/>
      <c r="FU800" s="202"/>
      <c r="FV800" s="202"/>
      <c r="FW800" s="202"/>
      <c r="FX800" s="202"/>
      <c r="FY800" s="202"/>
      <c r="FZ800" s="202"/>
      <c r="GA800" s="202"/>
      <c r="GB800" s="202"/>
      <c r="GC800" s="202"/>
      <c r="GD800" s="202"/>
      <c r="GE800" s="202"/>
      <c r="GF800" s="202"/>
      <c r="GG800" s="202"/>
      <c r="GH800" s="202"/>
    </row>
    <row r="801" spans="1:190" x14ac:dyDescent="0.25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  <c r="FE801" s="202"/>
      <c r="FF801" s="202"/>
      <c r="FG801" s="202"/>
      <c r="FH801" s="202"/>
      <c r="FI801" s="202"/>
      <c r="FJ801" s="202"/>
      <c r="FK801" s="202"/>
      <c r="FL801" s="202"/>
      <c r="FM801" s="202"/>
      <c r="FN801" s="202"/>
      <c r="FO801" s="202"/>
      <c r="FP801" s="202"/>
      <c r="FQ801" s="202"/>
      <c r="FR801" s="202"/>
      <c r="FS801" s="202"/>
      <c r="FT801" s="202"/>
      <c r="FU801" s="202"/>
      <c r="FV801" s="202"/>
      <c r="FW801" s="202"/>
      <c r="FX801" s="202"/>
      <c r="FY801" s="202"/>
      <c r="FZ801" s="202"/>
      <c r="GA801" s="202"/>
      <c r="GB801" s="202"/>
      <c r="GC801" s="202"/>
      <c r="GD801" s="202"/>
      <c r="GE801" s="202"/>
      <c r="GF801" s="202"/>
      <c r="GG801" s="202"/>
      <c r="GH801" s="202"/>
    </row>
    <row r="802" spans="1:190" x14ac:dyDescent="0.25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  <c r="FE802" s="202"/>
      <c r="FF802" s="202"/>
      <c r="FG802" s="202"/>
      <c r="FH802" s="202"/>
      <c r="FI802" s="202"/>
      <c r="FJ802" s="202"/>
      <c r="FK802" s="202"/>
      <c r="FL802" s="202"/>
      <c r="FM802" s="202"/>
      <c r="FN802" s="202"/>
      <c r="FO802" s="202"/>
      <c r="FP802" s="202"/>
      <c r="FQ802" s="202"/>
      <c r="FR802" s="202"/>
      <c r="FS802" s="202"/>
      <c r="FT802" s="202"/>
      <c r="FU802" s="202"/>
      <c r="FV802" s="202"/>
      <c r="FW802" s="202"/>
      <c r="FX802" s="202"/>
      <c r="FY802" s="202"/>
      <c r="FZ802" s="202"/>
      <c r="GA802" s="202"/>
      <c r="GB802" s="202"/>
      <c r="GC802" s="202"/>
      <c r="GD802" s="202"/>
      <c r="GE802" s="202"/>
      <c r="GF802" s="202"/>
      <c r="GG802" s="202"/>
      <c r="GH802" s="202"/>
    </row>
    <row r="803" spans="1:190" x14ac:dyDescent="0.25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  <c r="FE803" s="202"/>
      <c r="FF803" s="202"/>
      <c r="FG803" s="202"/>
      <c r="FH803" s="202"/>
      <c r="FI803" s="202"/>
      <c r="FJ803" s="202"/>
      <c r="FK803" s="202"/>
      <c r="FL803" s="202"/>
      <c r="FM803" s="202"/>
      <c r="FN803" s="202"/>
      <c r="FO803" s="202"/>
      <c r="FP803" s="202"/>
      <c r="FQ803" s="202"/>
      <c r="FR803" s="202"/>
      <c r="FS803" s="202"/>
      <c r="FT803" s="202"/>
      <c r="FU803" s="202"/>
      <c r="FV803" s="202"/>
      <c r="FW803" s="202"/>
      <c r="FX803" s="202"/>
      <c r="FY803" s="202"/>
      <c r="FZ803" s="202"/>
      <c r="GA803" s="202"/>
      <c r="GB803" s="202"/>
      <c r="GC803" s="202"/>
      <c r="GD803" s="202"/>
      <c r="GE803" s="202"/>
      <c r="GF803" s="202"/>
      <c r="GG803" s="202"/>
      <c r="GH803" s="202"/>
    </row>
    <row r="804" spans="1:190" x14ac:dyDescent="0.25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  <c r="FE804" s="202"/>
      <c r="FF804" s="202"/>
      <c r="FG804" s="202"/>
      <c r="FH804" s="202"/>
      <c r="FI804" s="202"/>
      <c r="FJ804" s="202"/>
      <c r="FK804" s="202"/>
      <c r="FL804" s="202"/>
      <c r="FM804" s="202"/>
      <c r="FN804" s="202"/>
      <c r="FO804" s="202"/>
      <c r="FP804" s="202"/>
      <c r="FQ804" s="202"/>
      <c r="FR804" s="202"/>
      <c r="FS804" s="202"/>
      <c r="FT804" s="202"/>
      <c r="FU804" s="202"/>
      <c r="FV804" s="202"/>
      <c r="FW804" s="202"/>
      <c r="FX804" s="202"/>
      <c r="FY804" s="202"/>
      <c r="FZ804" s="202"/>
      <c r="GA804" s="202"/>
      <c r="GB804" s="202"/>
      <c r="GC804" s="202"/>
      <c r="GD804" s="202"/>
      <c r="GE804" s="202"/>
      <c r="GF804" s="202"/>
      <c r="GG804" s="202"/>
      <c r="GH804" s="202"/>
    </row>
    <row r="805" spans="1:190" x14ac:dyDescent="0.25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  <c r="FE805" s="202"/>
      <c r="FF805" s="202"/>
      <c r="FG805" s="202"/>
      <c r="FH805" s="202"/>
      <c r="FI805" s="202"/>
      <c r="FJ805" s="202"/>
      <c r="FK805" s="202"/>
      <c r="FL805" s="202"/>
      <c r="FM805" s="202"/>
      <c r="FN805" s="202"/>
      <c r="FO805" s="202"/>
      <c r="FP805" s="202"/>
      <c r="FQ805" s="202"/>
      <c r="FR805" s="202"/>
      <c r="FS805" s="202"/>
      <c r="FT805" s="202"/>
      <c r="FU805" s="202"/>
      <c r="FV805" s="202"/>
      <c r="FW805" s="202"/>
      <c r="FX805" s="202"/>
      <c r="FY805" s="202"/>
      <c r="FZ805" s="202"/>
      <c r="GA805" s="202"/>
      <c r="GB805" s="202"/>
      <c r="GC805" s="202"/>
      <c r="GD805" s="202"/>
      <c r="GE805" s="202"/>
      <c r="GF805" s="202"/>
      <c r="GG805" s="202"/>
      <c r="GH805" s="202"/>
    </row>
    <row r="806" spans="1:190" x14ac:dyDescent="0.25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  <c r="FE806" s="202"/>
      <c r="FF806" s="202"/>
      <c r="FG806" s="202"/>
      <c r="FH806" s="202"/>
      <c r="FI806" s="202"/>
      <c r="FJ806" s="202"/>
      <c r="FK806" s="202"/>
      <c r="FL806" s="202"/>
      <c r="FM806" s="202"/>
      <c r="FN806" s="202"/>
      <c r="FO806" s="202"/>
      <c r="FP806" s="202"/>
      <c r="FQ806" s="202"/>
      <c r="FR806" s="202"/>
      <c r="FS806" s="202"/>
      <c r="FT806" s="202"/>
      <c r="FU806" s="202"/>
      <c r="FV806" s="202"/>
      <c r="FW806" s="202"/>
      <c r="FX806" s="202"/>
      <c r="FY806" s="202"/>
      <c r="FZ806" s="202"/>
      <c r="GA806" s="202"/>
      <c r="GB806" s="202"/>
      <c r="GC806" s="202"/>
      <c r="GD806" s="202"/>
      <c r="GE806" s="202"/>
      <c r="GF806" s="202"/>
      <c r="GG806" s="202"/>
      <c r="GH806" s="202"/>
    </row>
    <row r="807" spans="1:190" x14ac:dyDescent="0.25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  <c r="FE807" s="202"/>
      <c r="FF807" s="202"/>
      <c r="FG807" s="202"/>
      <c r="FH807" s="202"/>
      <c r="FI807" s="202"/>
      <c r="FJ807" s="202"/>
      <c r="FK807" s="202"/>
      <c r="FL807" s="202"/>
      <c r="FM807" s="202"/>
      <c r="FN807" s="202"/>
      <c r="FO807" s="202"/>
      <c r="FP807" s="202"/>
      <c r="FQ807" s="202"/>
      <c r="FR807" s="202"/>
      <c r="FS807" s="202"/>
      <c r="FT807" s="202"/>
      <c r="FU807" s="202"/>
      <c r="FV807" s="202"/>
      <c r="FW807" s="202"/>
      <c r="FX807" s="202"/>
      <c r="FY807" s="202"/>
      <c r="FZ807" s="202"/>
      <c r="GA807" s="202"/>
      <c r="GB807" s="202"/>
      <c r="GC807" s="202"/>
      <c r="GD807" s="202"/>
      <c r="GE807" s="202"/>
      <c r="GF807" s="202"/>
      <c r="GG807" s="202"/>
      <c r="GH807" s="202"/>
    </row>
    <row r="808" spans="1:190" x14ac:dyDescent="0.25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  <c r="FE808" s="202"/>
      <c r="FF808" s="202"/>
      <c r="FG808" s="202"/>
      <c r="FH808" s="202"/>
      <c r="FI808" s="202"/>
      <c r="FJ808" s="202"/>
      <c r="FK808" s="202"/>
      <c r="FL808" s="202"/>
      <c r="FM808" s="202"/>
      <c r="FN808" s="202"/>
      <c r="FO808" s="202"/>
      <c r="FP808" s="202"/>
      <c r="FQ808" s="202"/>
      <c r="FR808" s="202"/>
      <c r="FS808" s="202"/>
      <c r="FT808" s="202"/>
      <c r="FU808" s="202"/>
      <c r="FV808" s="202"/>
      <c r="FW808" s="202"/>
      <c r="FX808" s="202"/>
      <c r="FY808" s="202"/>
      <c r="FZ808" s="202"/>
      <c r="GA808" s="202"/>
      <c r="GB808" s="202"/>
      <c r="GC808" s="202"/>
      <c r="GD808" s="202"/>
      <c r="GE808" s="202"/>
      <c r="GF808" s="202"/>
      <c r="GG808" s="202"/>
      <c r="GH808" s="202"/>
    </row>
    <row r="809" spans="1:190" x14ac:dyDescent="0.25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  <c r="FE809" s="202"/>
      <c r="FF809" s="202"/>
      <c r="FG809" s="202"/>
      <c r="FH809" s="202"/>
      <c r="FI809" s="202"/>
      <c r="FJ809" s="202"/>
      <c r="FK809" s="202"/>
      <c r="FL809" s="202"/>
      <c r="FM809" s="202"/>
      <c r="FN809" s="202"/>
      <c r="FO809" s="202"/>
      <c r="FP809" s="202"/>
      <c r="FQ809" s="202"/>
      <c r="FR809" s="202"/>
      <c r="FS809" s="202"/>
      <c r="FT809" s="202"/>
      <c r="FU809" s="202"/>
      <c r="FV809" s="202"/>
      <c r="FW809" s="202"/>
      <c r="FX809" s="202"/>
      <c r="FY809" s="202"/>
      <c r="FZ809" s="202"/>
      <c r="GA809" s="202"/>
      <c r="GB809" s="202"/>
      <c r="GC809" s="202"/>
      <c r="GD809" s="202"/>
      <c r="GE809" s="202"/>
      <c r="GF809" s="202"/>
      <c r="GG809" s="202"/>
      <c r="GH809" s="202"/>
    </row>
    <row r="810" spans="1:190" x14ac:dyDescent="0.25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  <c r="FE810" s="202"/>
      <c r="FF810" s="202"/>
      <c r="FG810" s="202"/>
      <c r="FH810" s="202"/>
      <c r="FI810" s="202"/>
      <c r="FJ810" s="202"/>
      <c r="FK810" s="202"/>
      <c r="FL810" s="202"/>
      <c r="FM810" s="202"/>
      <c r="FN810" s="202"/>
      <c r="FO810" s="202"/>
      <c r="FP810" s="202"/>
      <c r="FQ810" s="202"/>
      <c r="FR810" s="202"/>
      <c r="FS810" s="202"/>
      <c r="FT810" s="202"/>
      <c r="FU810" s="202"/>
      <c r="FV810" s="202"/>
      <c r="FW810" s="202"/>
      <c r="FX810" s="202"/>
      <c r="FY810" s="202"/>
      <c r="FZ810" s="202"/>
      <c r="GA810" s="202"/>
      <c r="GB810" s="202"/>
      <c r="GC810" s="202"/>
      <c r="GD810" s="202"/>
      <c r="GE810" s="202"/>
      <c r="GF810" s="202"/>
      <c r="GG810" s="202"/>
      <c r="GH810" s="202"/>
    </row>
    <row r="811" spans="1:190" x14ac:dyDescent="0.25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  <c r="FE811" s="202"/>
      <c r="FF811" s="202"/>
      <c r="FG811" s="202"/>
      <c r="FH811" s="202"/>
      <c r="FI811" s="202"/>
      <c r="FJ811" s="202"/>
      <c r="FK811" s="202"/>
      <c r="FL811" s="202"/>
      <c r="FM811" s="202"/>
      <c r="FN811" s="202"/>
      <c r="FO811" s="202"/>
      <c r="FP811" s="202"/>
      <c r="FQ811" s="202"/>
      <c r="FR811" s="202"/>
      <c r="FS811" s="202"/>
      <c r="FT811" s="202"/>
      <c r="FU811" s="202"/>
      <c r="FV811" s="202"/>
      <c r="FW811" s="202"/>
      <c r="FX811" s="202"/>
      <c r="FY811" s="202"/>
      <c r="FZ811" s="202"/>
      <c r="GA811" s="202"/>
      <c r="GB811" s="202"/>
      <c r="GC811" s="202"/>
      <c r="GD811" s="202"/>
      <c r="GE811" s="202"/>
      <c r="GF811" s="202"/>
      <c r="GG811" s="202"/>
      <c r="GH811" s="202"/>
    </row>
    <row r="812" spans="1:190" x14ac:dyDescent="0.25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  <c r="FE812" s="202"/>
      <c r="FF812" s="202"/>
      <c r="FG812" s="202"/>
      <c r="FH812" s="202"/>
      <c r="FI812" s="202"/>
      <c r="FJ812" s="202"/>
      <c r="FK812" s="202"/>
      <c r="FL812" s="202"/>
      <c r="FM812" s="202"/>
      <c r="FN812" s="202"/>
      <c r="FO812" s="202"/>
      <c r="FP812" s="202"/>
      <c r="FQ812" s="202"/>
      <c r="FR812" s="202"/>
      <c r="FS812" s="202"/>
      <c r="FT812" s="202"/>
      <c r="FU812" s="202"/>
      <c r="FV812" s="202"/>
      <c r="FW812" s="202"/>
      <c r="FX812" s="202"/>
      <c r="FY812" s="202"/>
      <c r="FZ812" s="202"/>
      <c r="GA812" s="202"/>
      <c r="GB812" s="202"/>
      <c r="GC812" s="202"/>
      <c r="GD812" s="202"/>
      <c r="GE812" s="202"/>
      <c r="GF812" s="202"/>
      <c r="GG812" s="202"/>
      <c r="GH812" s="202"/>
    </row>
    <row r="813" spans="1:190" x14ac:dyDescent="0.25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  <c r="FE813" s="202"/>
      <c r="FF813" s="202"/>
      <c r="FG813" s="202"/>
      <c r="FH813" s="202"/>
      <c r="FI813" s="202"/>
      <c r="FJ813" s="202"/>
      <c r="FK813" s="202"/>
      <c r="FL813" s="202"/>
      <c r="FM813" s="202"/>
      <c r="FN813" s="202"/>
      <c r="FO813" s="202"/>
      <c r="FP813" s="202"/>
      <c r="FQ813" s="202"/>
      <c r="FR813" s="202"/>
      <c r="FS813" s="202"/>
      <c r="FT813" s="202"/>
      <c r="FU813" s="202"/>
      <c r="FV813" s="202"/>
      <c r="FW813" s="202"/>
      <c r="FX813" s="202"/>
      <c r="FY813" s="202"/>
      <c r="FZ813" s="202"/>
      <c r="GA813" s="202"/>
      <c r="GB813" s="202"/>
      <c r="GC813" s="202"/>
      <c r="GD813" s="202"/>
      <c r="GE813" s="202"/>
      <c r="GF813" s="202"/>
      <c r="GG813" s="202"/>
      <c r="GH813" s="202"/>
    </row>
    <row r="814" spans="1:190" x14ac:dyDescent="0.25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  <c r="FE814" s="202"/>
      <c r="FF814" s="202"/>
      <c r="FG814" s="202"/>
      <c r="FH814" s="202"/>
      <c r="FI814" s="202"/>
      <c r="FJ814" s="202"/>
      <c r="FK814" s="202"/>
      <c r="FL814" s="202"/>
      <c r="FM814" s="202"/>
      <c r="FN814" s="202"/>
      <c r="FO814" s="202"/>
      <c r="FP814" s="202"/>
      <c r="FQ814" s="202"/>
      <c r="FR814" s="202"/>
      <c r="FS814" s="202"/>
      <c r="FT814" s="202"/>
      <c r="FU814" s="202"/>
      <c r="FV814" s="202"/>
      <c r="FW814" s="202"/>
      <c r="FX814" s="202"/>
      <c r="FY814" s="202"/>
      <c r="FZ814" s="202"/>
      <c r="GA814" s="202"/>
      <c r="GB814" s="202"/>
      <c r="GC814" s="202"/>
      <c r="GD814" s="202"/>
      <c r="GE814" s="202"/>
      <c r="GF814" s="202"/>
      <c r="GG814" s="202"/>
      <c r="GH814" s="202"/>
    </row>
    <row r="815" spans="1:190" x14ac:dyDescent="0.25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  <c r="FE815" s="202"/>
      <c r="FF815" s="202"/>
      <c r="FG815" s="202"/>
      <c r="FH815" s="202"/>
      <c r="FI815" s="202"/>
      <c r="FJ815" s="202"/>
      <c r="FK815" s="202"/>
      <c r="FL815" s="202"/>
      <c r="FM815" s="202"/>
      <c r="FN815" s="202"/>
      <c r="FO815" s="202"/>
      <c r="FP815" s="202"/>
      <c r="FQ815" s="202"/>
      <c r="FR815" s="202"/>
      <c r="FS815" s="202"/>
      <c r="FT815" s="202"/>
      <c r="FU815" s="202"/>
      <c r="FV815" s="202"/>
      <c r="FW815" s="202"/>
      <c r="FX815" s="202"/>
      <c r="FY815" s="202"/>
      <c r="FZ815" s="202"/>
      <c r="GA815" s="202"/>
      <c r="GB815" s="202"/>
      <c r="GC815" s="202"/>
      <c r="GD815" s="202"/>
      <c r="GE815" s="202"/>
      <c r="GF815" s="202"/>
      <c r="GG815" s="202"/>
      <c r="GH815" s="202"/>
    </row>
    <row r="816" spans="1:190" x14ac:dyDescent="0.25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  <c r="FE816" s="202"/>
      <c r="FF816" s="202"/>
      <c r="FG816" s="202"/>
      <c r="FH816" s="202"/>
      <c r="FI816" s="202"/>
      <c r="FJ816" s="202"/>
      <c r="FK816" s="202"/>
      <c r="FL816" s="202"/>
      <c r="FM816" s="202"/>
      <c r="FN816" s="202"/>
      <c r="FO816" s="202"/>
      <c r="FP816" s="202"/>
      <c r="FQ816" s="202"/>
      <c r="FR816" s="202"/>
      <c r="FS816" s="202"/>
      <c r="FT816" s="202"/>
      <c r="FU816" s="202"/>
      <c r="FV816" s="202"/>
      <c r="FW816" s="202"/>
      <c r="FX816" s="202"/>
      <c r="FY816" s="202"/>
      <c r="FZ816" s="202"/>
      <c r="GA816" s="202"/>
      <c r="GB816" s="202"/>
      <c r="GC816" s="202"/>
      <c r="GD816" s="202"/>
      <c r="GE816" s="202"/>
      <c r="GF816" s="202"/>
      <c r="GG816" s="202"/>
      <c r="GH816" s="202"/>
    </row>
    <row r="817" spans="1:190" x14ac:dyDescent="0.25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  <c r="FE817" s="202"/>
      <c r="FF817" s="202"/>
      <c r="FG817" s="202"/>
      <c r="FH817" s="202"/>
      <c r="FI817" s="202"/>
      <c r="FJ817" s="202"/>
      <c r="FK817" s="202"/>
      <c r="FL817" s="202"/>
      <c r="FM817" s="202"/>
      <c r="FN817" s="202"/>
      <c r="FO817" s="202"/>
      <c r="FP817" s="202"/>
      <c r="FQ817" s="202"/>
      <c r="FR817" s="202"/>
      <c r="FS817" s="202"/>
      <c r="FT817" s="202"/>
      <c r="FU817" s="202"/>
      <c r="FV817" s="202"/>
      <c r="FW817" s="202"/>
      <c r="FX817" s="202"/>
      <c r="FY817" s="202"/>
      <c r="FZ817" s="202"/>
      <c r="GA817" s="202"/>
      <c r="GB817" s="202"/>
      <c r="GC817" s="202"/>
      <c r="GD817" s="202"/>
      <c r="GE817" s="202"/>
      <c r="GF817" s="202"/>
      <c r="GG817" s="202"/>
      <c r="GH817" s="202"/>
    </row>
    <row r="818" spans="1:190" x14ac:dyDescent="0.25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  <c r="FE818" s="202"/>
      <c r="FF818" s="202"/>
      <c r="FG818" s="202"/>
      <c r="FH818" s="202"/>
      <c r="FI818" s="202"/>
      <c r="FJ818" s="202"/>
      <c r="FK818" s="202"/>
      <c r="FL818" s="202"/>
      <c r="FM818" s="202"/>
      <c r="FN818" s="202"/>
      <c r="FO818" s="202"/>
      <c r="FP818" s="202"/>
      <c r="FQ818" s="202"/>
      <c r="FR818" s="202"/>
      <c r="FS818" s="202"/>
      <c r="FT818" s="202"/>
      <c r="FU818" s="202"/>
      <c r="FV818" s="202"/>
      <c r="FW818" s="202"/>
      <c r="FX818" s="202"/>
      <c r="FY818" s="202"/>
      <c r="FZ818" s="202"/>
      <c r="GA818" s="202"/>
      <c r="GB818" s="202"/>
      <c r="GC818" s="202"/>
      <c r="GD818" s="202"/>
      <c r="GE818" s="202"/>
      <c r="GF818" s="202"/>
      <c r="GG818" s="202"/>
      <c r="GH818" s="202"/>
    </row>
    <row r="819" spans="1:190" x14ac:dyDescent="0.25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  <c r="FE819" s="202"/>
      <c r="FF819" s="202"/>
      <c r="FG819" s="202"/>
      <c r="FH819" s="202"/>
      <c r="FI819" s="202"/>
      <c r="FJ819" s="202"/>
      <c r="FK819" s="202"/>
      <c r="FL819" s="202"/>
      <c r="FM819" s="202"/>
      <c r="FN819" s="202"/>
      <c r="FO819" s="202"/>
      <c r="FP819" s="202"/>
      <c r="FQ819" s="202"/>
      <c r="FR819" s="202"/>
      <c r="FS819" s="202"/>
      <c r="FT819" s="202"/>
      <c r="FU819" s="202"/>
      <c r="FV819" s="202"/>
      <c r="FW819" s="202"/>
      <c r="FX819" s="202"/>
      <c r="FY819" s="202"/>
      <c r="FZ819" s="202"/>
      <c r="GA819" s="202"/>
      <c r="GB819" s="202"/>
      <c r="GC819" s="202"/>
      <c r="GD819" s="202"/>
      <c r="GE819" s="202"/>
      <c r="GF819" s="202"/>
      <c r="GG819" s="202"/>
      <c r="GH819" s="202"/>
    </row>
    <row r="820" spans="1:190" x14ac:dyDescent="0.25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  <c r="FE820" s="202"/>
      <c r="FF820" s="202"/>
      <c r="FG820" s="202"/>
      <c r="FH820" s="202"/>
      <c r="FI820" s="202"/>
      <c r="FJ820" s="202"/>
      <c r="FK820" s="202"/>
      <c r="FL820" s="202"/>
      <c r="FM820" s="202"/>
      <c r="FN820" s="202"/>
      <c r="FO820" s="202"/>
      <c r="FP820" s="202"/>
      <c r="FQ820" s="202"/>
      <c r="FR820" s="202"/>
      <c r="FS820" s="202"/>
      <c r="FT820" s="202"/>
      <c r="FU820" s="202"/>
      <c r="FV820" s="202"/>
      <c r="FW820" s="202"/>
      <c r="FX820" s="202"/>
      <c r="FY820" s="202"/>
      <c r="FZ820" s="202"/>
      <c r="GA820" s="202"/>
      <c r="GB820" s="202"/>
      <c r="GC820" s="202"/>
      <c r="GD820" s="202"/>
      <c r="GE820" s="202"/>
      <c r="GF820" s="202"/>
      <c r="GG820" s="202"/>
      <c r="GH820" s="202"/>
    </row>
    <row r="821" spans="1:190" x14ac:dyDescent="0.25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  <c r="FE821" s="202"/>
      <c r="FF821" s="202"/>
      <c r="FG821" s="202"/>
      <c r="FH821" s="202"/>
      <c r="FI821" s="202"/>
      <c r="FJ821" s="202"/>
      <c r="FK821" s="202"/>
      <c r="FL821" s="202"/>
      <c r="FM821" s="202"/>
      <c r="FN821" s="202"/>
      <c r="FO821" s="202"/>
      <c r="FP821" s="202"/>
      <c r="FQ821" s="202"/>
      <c r="FR821" s="202"/>
      <c r="FS821" s="202"/>
      <c r="FT821" s="202"/>
      <c r="FU821" s="202"/>
      <c r="FV821" s="202"/>
      <c r="FW821" s="202"/>
      <c r="FX821" s="202"/>
      <c r="FY821" s="202"/>
      <c r="FZ821" s="202"/>
      <c r="GA821" s="202"/>
      <c r="GB821" s="202"/>
      <c r="GC821" s="202"/>
      <c r="GD821" s="202"/>
      <c r="GE821" s="202"/>
      <c r="GF821" s="202"/>
      <c r="GG821" s="202"/>
      <c r="GH821" s="202"/>
    </row>
    <row r="822" spans="1:190" x14ac:dyDescent="0.25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  <c r="FE822" s="202"/>
      <c r="FF822" s="202"/>
      <c r="FG822" s="202"/>
      <c r="FH822" s="202"/>
      <c r="FI822" s="202"/>
      <c r="FJ822" s="202"/>
      <c r="FK822" s="202"/>
      <c r="FL822" s="202"/>
      <c r="FM822" s="202"/>
      <c r="FN822" s="202"/>
      <c r="FO822" s="202"/>
      <c r="FP822" s="202"/>
      <c r="FQ822" s="202"/>
      <c r="FR822" s="202"/>
      <c r="FS822" s="202"/>
      <c r="FT822" s="202"/>
      <c r="FU822" s="202"/>
      <c r="FV822" s="202"/>
      <c r="FW822" s="202"/>
      <c r="FX822" s="202"/>
      <c r="FY822" s="202"/>
      <c r="FZ822" s="202"/>
      <c r="GA822" s="202"/>
      <c r="GB822" s="202"/>
      <c r="GC822" s="202"/>
      <c r="GD822" s="202"/>
      <c r="GE822" s="202"/>
      <c r="GF822" s="202"/>
      <c r="GG822" s="202"/>
      <c r="GH822" s="202"/>
    </row>
    <row r="823" spans="1:190" x14ac:dyDescent="0.25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  <c r="FE823" s="202"/>
      <c r="FF823" s="202"/>
      <c r="FG823" s="202"/>
      <c r="FH823" s="202"/>
      <c r="FI823" s="202"/>
      <c r="FJ823" s="202"/>
      <c r="FK823" s="202"/>
      <c r="FL823" s="202"/>
      <c r="FM823" s="202"/>
      <c r="FN823" s="202"/>
      <c r="FO823" s="202"/>
      <c r="FP823" s="202"/>
      <c r="FQ823" s="202"/>
      <c r="FR823" s="202"/>
      <c r="FS823" s="202"/>
      <c r="FT823" s="202"/>
      <c r="FU823" s="202"/>
      <c r="FV823" s="202"/>
      <c r="FW823" s="202"/>
      <c r="FX823" s="202"/>
      <c r="FY823" s="202"/>
      <c r="FZ823" s="202"/>
      <c r="GA823" s="202"/>
      <c r="GB823" s="202"/>
      <c r="GC823" s="202"/>
      <c r="GD823" s="202"/>
      <c r="GE823" s="202"/>
      <c r="GF823" s="202"/>
      <c r="GG823" s="202"/>
      <c r="GH823" s="202"/>
    </row>
    <row r="824" spans="1:190" x14ac:dyDescent="0.25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  <c r="FE824" s="202"/>
      <c r="FF824" s="202"/>
      <c r="FG824" s="202"/>
      <c r="FH824" s="202"/>
      <c r="FI824" s="202"/>
      <c r="FJ824" s="202"/>
      <c r="FK824" s="202"/>
      <c r="FL824" s="202"/>
      <c r="FM824" s="202"/>
      <c r="FN824" s="202"/>
      <c r="FO824" s="202"/>
      <c r="FP824" s="202"/>
      <c r="FQ824" s="202"/>
      <c r="FR824" s="202"/>
      <c r="FS824" s="202"/>
      <c r="FT824" s="202"/>
      <c r="FU824" s="202"/>
      <c r="FV824" s="202"/>
      <c r="FW824" s="202"/>
      <c r="FX824" s="202"/>
      <c r="FY824" s="202"/>
      <c r="FZ824" s="202"/>
      <c r="GA824" s="202"/>
      <c r="GB824" s="202"/>
      <c r="GC824" s="202"/>
      <c r="GD824" s="202"/>
      <c r="GE824" s="202"/>
      <c r="GF824" s="202"/>
      <c r="GG824" s="202"/>
      <c r="GH824" s="202"/>
    </row>
    <row r="825" spans="1:190" x14ac:dyDescent="0.25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  <c r="FE825" s="202"/>
      <c r="FF825" s="202"/>
      <c r="FG825" s="202"/>
      <c r="FH825" s="202"/>
      <c r="FI825" s="202"/>
      <c r="FJ825" s="202"/>
      <c r="FK825" s="202"/>
      <c r="FL825" s="202"/>
      <c r="FM825" s="202"/>
      <c r="FN825" s="202"/>
      <c r="FO825" s="202"/>
      <c r="FP825" s="202"/>
      <c r="FQ825" s="202"/>
      <c r="FR825" s="202"/>
      <c r="FS825" s="202"/>
      <c r="FT825" s="202"/>
      <c r="FU825" s="202"/>
      <c r="FV825" s="202"/>
      <c r="FW825" s="202"/>
      <c r="FX825" s="202"/>
      <c r="FY825" s="202"/>
      <c r="FZ825" s="202"/>
      <c r="GA825" s="202"/>
      <c r="GB825" s="202"/>
      <c r="GC825" s="202"/>
      <c r="GD825" s="202"/>
      <c r="GE825" s="202"/>
      <c r="GF825" s="202"/>
      <c r="GG825" s="202"/>
      <c r="GH825" s="202"/>
    </row>
    <row r="826" spans="1:190" x14ac:dyDescent="0.25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  <c r="FE826" s="202"/>
      <c r="FF826" s="202"/>
      <c r="FG826" s="202"/>
      <c r="FH826" s="202"/>
      <c r="FI826" s="202"/>
      <c r="FJ826" s="202"/>
      <c r="FK826" s="202"/>
      <c r="FL826" s="202"/>
      <c r="FM826" s="202"/>
      <c r="FN826" s="202"/>
      <c r="FO826" s="202"/>
      <c r="FP826" s="202"/>
      <c r="FQ826" s="202"/>
      <c r="FR826" s="202"/>
      <c r="FS826" s="202"/>
      <c r="FT826" s="202"/>
      <c r="FU826" s="202"/>
      <c r="FV826" s="202"/>
      <c r="FW826" s="202"/>
      <c r="FX826" s="202"/>
      <c r="FY826" s="202"/>
      <c r="FZ826" s="202"/>
      <c r="GA826" s="202"/>
      <c r="GB826" s="202"/>
      <c r="GC826" s="202"/>
      <c r="GD826" s="202"/>
      <c r="GE826" s="202"/>
      <c r="GF826" s="202"/>
      <c r="GG826" s="202"/>
      <c r="GH826" s="202"/>
    </row>
    <row r="827" spans="1:190" x14ac:dyDescent="0.25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  <c r="FE827" s="202"/>
      <c r="FF827" s="202"/>
      <c r="FG827" s="202"/>
      <c r="FH827" s="202"/>
      <c r="FI827" s="202"/>
      <c r="FJ827" s="202"/>
      <c r="FK827" s="202"/>
      <c r="FL827" s="202"/>
      <c r="FM827" s="202"/>
      <c r="FN827" s="202"/>
      <c r="FO827" s="202"/>
      <c r="FP827" s="202"/>
      <c r="FQ827" s="202"/>
      <c r="FR827" s="202"/>
      <c r="FS827" s="202"/>
      <c r="FT827" s="202"/>
      <c r="FU827" s="202"/>
      <c r="FV827" s="202"/>
      <c r="FW827" s="202"/>
      <c r="FX827" s="202"/>
      <c r="FY827" s="202"/>
      <c r="FZ827" s="202"/>
      <c r="GA827" s="202"/>
      <c r="GB827" s="202"/>
      <c r="GC827" s="202"/>
      <c r="GD827" s="202"/>
      <c r="GE827" s="202"/>
      <c r="GF827" s="202"/>
      <c r="GG827" s="202"/>
      <c r="GH827" s="202"/>
    </row>
    <row r="828" spans="1:190" x14ac:dyDescent="0.25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  <c r="FE828" s="202"/>
      <c r="FF828" s="202"/>
      <c r="FG828" s="202"/>
      <c r="FH828" s="202"/>
      <c r="FI828" s="202"/>
      <c r="FJ828" s="202"/>
      <c r="FK828" s="202"/>
      <c r="FL828" s="202"/>
      <c r="FM828" s="202"/>
      <c r="FN828" s="202"/>
      <c r="FO828" s="202"/>
      <c r="FP828" s="202"/>
      <c r="FQ828" s="202"/>
      <c r="FR828" s="202"/>
      <c r="FS828" s="202"/>
      <c r="FT828" s="202"/>
      <c r="FU828" s="202"/>
      <c r="FV828" s="202"/>
      <c r="FW828" s="202"/>
      <c r="FX828" s="202"/>
      <c r="FY828" s="202"/>
      <c r="FZ828" s="202"/>
      <c r="GA828" s="202"/>
      <c r="GB828" s="202"/>
      <c r="GC828" s="202"/>
      <c r="GD828" s="202"/>
      <c r="GE828" s="202"/>
      <c r="GF828" s="202"/>
      <c r="GG828" s="202"/>
      <c r="GH828" s="202"/>
    </row>
    <row r="829" spans="1:190" x14ac:dyDescent="0.25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  <c r="FE829" s="202"/>
      <c r="FF829" s="202"/>
      <c r="FG829" s="202"/>
      <c r="FH829" s="202"/>
      <c r="FI829" s="202"/>
      <c r="FJ829" s="202"/>
      <c r="FK829" s="202"/>
      <c r="FL829" s="202"/>
      <c r="FM829" s="202"/>
      <c r="FN829" s="202"/>
      <c r="FO829" s="202"/>
      <c r="FP829" s="202"/>
      <c r="FQ829" s="202"/>
      <c r="FR829" s="202"/>
      <c r="FS829" s="202"/>
      <c r="FT829" s="202"/>
      <c r="FU829" s="202"/>
      <c r="FV829" s="202"/>
      <c r="FW829" s="202"/>
      <c r="FX829" s="202"/>
      <c r="FY829" s="202"/>
      <c r="FZ829" s="202"/>
      <c r="GA829" s="202"/>
      <c r="GB829" s="202"/>
      <c r="GC829" s="202"/>
      <c r="GD829" s="202"/>
      <c r="GE829" s="202"/>
      <c r="GF829" s="202"/>
      <c r="GG829" s="202"/>
      <c r="GH829" s="202"/>
    </row>
    <row r="830" spans="1:190" x14ac:dyDescent="0.25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  <c r="FE830" s="202"/>
      <c r="FF830" s="202"/>
      <c r="FG830" s="202"/>
      <c r="FH830" s="202"/>
      <c r="FI830" s="202"/>
      <c r="FJ830" s="202"/>
      <c r="FK830" s="202"/>
      <c r="FL830" s="202"/>
      <c r="FM830" s="202"/>
      <c r="FN830" s="202"/>
      <c r="FO830" s="202"/>
      <c r="FP830" s="202"/>
      <c r="FQ830" s="202"/>
      <c r="FR830" s="202"/>
      <c r="FS830" s="202"/>
      <c r="FT830" s="202"/>
      <c r="FU830" s="202"/>
      <c r="FV830" s="202"/>
      <c r="FW830" s="202"/>
      <c r="FX830" s="202"/>
      <c r="FY830" s="202"/>
      <c r="FZ830" s="202"/>
      <c r="GA830" s="202"/>
      <c r="GB830" s="202"/>
      <c r="GC830" s="202"/>
      <c r="GD830" s="202"/>
      <c r="GE830" s="202"/>
      <c r="GF830" s="202"/>
      <c r="GG830" s="202"/>
      <c r="GH830" s="202"/>
    </row>
    <row r="831" spans="1:190" x14ac:dyDescent="0.25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  <c r="FE831" s="202"/>
      <c r="FF831" s="202"/>
      <c r="FG831" s="202"/>
      <c r="FH831" s="202"/>
      <c r="FI831" s="202"/>
      <c r="FJ831" s="202"/>
      <c r="FK831" s="202"/>
      <c r="FL831" s="202"/>
      <c r="FM831" s="202"/>
      <c r="FN831" s="202"/>
      <c r="FO831" s="202"/>
      <c r="FP831" s="202"/>
      <c r="FQ831" s="202"/>
      <c r="FR831" s="202"/>
      <c r="FS831" s="202"/>
      <c r="FT831" s="202"/>
      <c r="FU831" s="202"/>
      <c r="FV831" s="202"/>
      <c r="FW831" s="202"/>
      <c r="FX831" s="202"/>
      <c r="FY831" s="202"/>
      <c r="FZ831" s="202"/>
      <c r="GA831" s="202"/>
      <c r="GB831" s="202"/>
      <c r="GC831" s="202"/>
      <c r="GD831" s="202"/>
      <c r="GE831" s="202"/>
      <c r="GF831" s="202"/>
      <c r="GG831" s="202"/>
      <c r="GH831" s="202"/>
    </row>
    <row r="832" spans="1:190" x14ac:dyDescent="0.25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  <c r="FE832" s="202"/>
      <c r="FF832" s="202"/>
      <c r="FG832" s="202"/>
      <c r="FH832" s="202"/>
      <c r="FI832" s="202"/>
      <c r="FJ832" s="202"/>
      <c r="FK832" s="202"/>
      <c r="FL832" s="202"/>
      <c r="FM832" s="202"/>
      <c r="FN832" s="202"/>
      <c r="FO832" s="202"/>
      <c r="FP832" s="202"/>
      <c r="FQ832" s="202"/>
      <c r="FR832" s="202"/>
      <c r="FS832" s="202"/>
      <c r="FT832" s="202"/>
      <c r="FU832" s="202"/>
      <c r="FV832" s="202"/>
      <c r="FW832" s="202"/>
      <c r="FX832" s="202"/>
      <c r="FY832" s="202"/>
      <c r="FZ832" s="202"/>
      <c r="GA832" s="202"/>
      <c r="GB832" s="202"/>
      <c r="GC832" s="202"/>
      <c r="GD832" s="202"/>
      <c r="GE832" s="202"/>
      <c r="GF832" s="202"/>
      <c r="GG832" s="202"/>
      <c r="GH832" s="202"/>
    </row>
    <row r="833" spans="1:190" x14ac:dyDescent="0.25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  <c r="FE833" s="202"/>
      <c r="FF833" s="202"/>
      <c r="FG833" s="202"/>
      <c r="FH833" s="202"/>
      <c r="FI833" s="202"/>
      <c r="FJ833" s="202"/>
      <c r="FK833" s="202"/>
      <c r="FL833" s="202"/>
      <c r="FM833" s="202"/>
      <c r="FN833" s="202"/>
      <c r="FO833" s="202"/>
      <c r="FP833" s="202"/>
      <c r="FQ833" s="202"/>
      <c r="FR833" s="202"/>
      <c r="FS833" s="202"/>
      <c r="FT833" s="202"/>
      <c r="FU833" s="202"/>
      <c r="FV833" s="202"/>
      <c r="FW833" s="202"/>
      <c r="FX833" s="202"/>
      <c r="FY833" s="202"/>
      <c r="FZ833" s="202"/>
      <c r="GA833" s="202"/>
      <c r="GB833" s="202"/>
      <c r="GC833" s="202"/>
      <c r="GD833" s="202"/>
      <c r="GE833" s="202"/>
      <c r="GF833" s="202"/>
      <c r="GG833" s="202"/>
      <c r="GH833" s="202"/>
    </row>
    <row r="834" spans="1:190" x14ac:dyDescent="0.25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  <c r="FE834" s="202"/>
      <c r="FF834" s="202"/>
      <c r="FG834" s="202"/>
      <c r="FH834" s="202"/>
      <c r="FI834" s="202"/>
      <c r="FJ834" s="202"/>
      <c r="FK834" s="202"/>
      <c r="FL834" s="202"/>
      <c r="FM834" s="202"/>
      <c r="FN834" s="202"/>
      <c r="FO834" s="202"/>
      <c r="FP834" s="202"/>
      <c r="FQ834" s="202"/>
      <c r="FR834" s="202"/>
      <c r="FS834" s="202"/>
      <c r="FT834" s="202"/>
      <c r="FU834" s="202"/>
      <c r="FV834" s="202"/>
      <c r="FW834" s="202"/>
      <c r="FX834" s="202"/>
      <c r="FY834" s="202"/>
      <c r="FZ834" s="202"/>
      <c r="GA834" s="202"/>
      <c r="GB834" s="202"/>
      <c r="GC834" s="202"/>
      <c r="GD834" s="202"/>
      <c r="GE834" s="202"/>
      <c r="GF834" s="202"/>
      <c r="GG834" s="202"/>
      <c r="GH834" s="202"/>
    </row>
    <row r="835" spans="1:190" x14ac:dyDescent="0.25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  <c r="FE835" s="202"/>
      <c r="FF835" s="202"/>
      <c r="FG835" s="202"/>
      <c r="FH835" s="202"/>
      <c r="FI835" s="202"/>
      <c r="FJ835" s="202"/>
      <c r="FK835" s="202"/>
      <c r="FL835" s="202"/>
      <c r="FM835" s="202"/>
      <c r="FN835" s="202"/>
      <c r="FO835" s="202"/>
      <c r="FP835" s="202"/>
      <c r="FQ835" s="202"/>
      <c r="FR835" s="202"/>
      <c r="FS835" s="202"/>
      <c r="FT835" s="202"/>
      <c r="FU835" s="202"/>
      <c r="FV835" s="202"/>
      <c r="FW835" s="202"/>
      <c r="FX835" s="202"/>
      <c r="FY835" s="202"/>
      <c r="FZ835" s="202"/>
      <c r="GA835" s="202"/>
      <c r="GB835" s="202"/>
      <c r="GC835" s="202"/>
      <c r="GD835" s="202"/>
      <c r="GE835" s="202"/>
      <c r="GF835" s="202"/>
      <c r="GG835" s="202"/>
      <c r="GH835" s="202"/>
    </row>
    <row r="836" spans="1:190" x14ac:dyDescent="0.25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  <c r="FE836" s="202"/>
      <c r="FF836" s="202"/>
      <c r="FG836" s="202"/>
      <c r="FH836" s="202"/>
      <c r="FI836" s="202"/>
      <c r="FJ836" s="202"/>
      <c r="FK836" s="202"/>
      <c r="FL836" s="202"/>
      <c r="FM836" s="202"/>
      <c r="FN836" s="202"/>
      <c r="FO836" s="202"/>
      <c r="FP836" s="202"/>
      <c r="FQ836" s="202"/>
      <c r="FR836" s="202"/>
      <c r="FS836" s="202"/>
      <c r="FT836" s="202"/>
      <c r="FU836" s="202"/>
      <c r="FV836" s="202"/>
      <c r="FW836" s="202"/>
      <c r="FX836" s="202"/>
      <c r="FY836" s="202"/>
      <c r="FZ836" s="202"/>
      <c r="GA836" s="202"/>
      <c r="GB836" s="202"/>
      <c r="GC836" s="202"/>
      <c r="GD836" s="202"/>
      <c r="GE836" s="202"/>
      <c r="GF836" s="202"/>
      <c r="GG836" s="202"/>
      <c r="GH836" s="202"/>
    </row>
    <row r="837" spans="1:190" x14ac:dyDescent="0.25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  <c r="FE837" s="202"/>
      <c r="FF837" s="202"/>
      <c r="FG837" s="202"/>
      <c r="FH837" s="202"/>
      <c r="FI837" s="202"/>
      <c r="FJ837" s="202"/>
      <c r="FK837" s="202"/>
      <c r="FL837" s="202"/>
      <c r="FM837" s="202"/>
      <c r="FN837" s="202"/>
      <c r="FO837" s="202"/>
      <c r="FP837" s="202"/>
      <c r="FQ837" s="202"/>
      <c r="FR837" s="202"/>
      <c r="FS837" s="202"/>
      <c r="FT837" s="202"/>
      <c r="FU837" s="202"/>
      <c r="FV837" s="202"/>
      <c r="FW837" s="202"/>
      <c r="FX837" s="202"/>
      <c r="FY837" s="202"/>
      <c r="FZ837" s="202"/>
      <c r="GA837" s="202"/>
      <c r="GB837" s="202"/>
      <c r="GC837" s="202"/>
      <c r="GD837" s="202"/>
      <c r="GE837" s="202"/>
      <c r="GF837" s="202"/>
      <c r="GG837" s="202"/>
      <c r="GH837" s="202"/>
    </row>
    <row r="838" spans="1:190" x14ac:dyDescent="0.25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  <c r="FE838" s="202"/>
      <c r="FF838" s="202"/>
      <c r="FG838" s="202"/>
      <c r="FH838" s="202"/>
      <c r="FI838" s="202"/>
      <c r="FJ838" s="202"/>
      <c r="FK838" s="202"/>
      <c r="FL838" s="202"/>
      <c r="FM838" s="202"/>
      <c r="FN838" s="202"/>
      <c r="FO838" s="202"/>
      <c r="FP838" s="202"/>
      <c r="FQ838" s="202"/>
      <c r="FR838" s="202"/>
      <c r="FS838" s="202"/>
      <c r="FT838" s="202"/>
      <c r="FU838" s="202"/>
      <c r="FV838" s="202"/>
      <c r="FW838" s="202"/>
      <c r="FX838" s="202"/>
      <c r="FY838" s="202"/>
      <c r="FZ838" s="202"/>
      <c r="GA838" s="202"/>
      <c r="GB838" s="202"/>
      <c r="GC838" s="202"/>
      <c r="GD838" s="202"/>
      <c r="GE838" s="202"/>
      <c r="GF838" s="202"/>
      <c r="GG838" s="202"/>
      <c r="GH838" s="202"/>
    </row>
    <row r="839" spans="1:190" x14ac:dyDescent="0.25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  <c r="FE839" s="202"/>
      <c r="FF839" s="202"/>
      <c r="FG839" s="202"/>
      <c r="FH839" s="202"/>
      <c r="FI839" s="202"/>
      <c r="FJ839" s="202"/>
      <c r="FK839" s="202"/>
      <c r="FL839" s="202"/>
      <c r="FM839" s="202"/>
      <c r="FN839" s="202"/>
      <c r="FO839" s="202"/>
      <c r="FP839" s="202"/>
      <c r="FQ839" s="202"/>
      <c r="FR839" s="202"/>
      <c r="FS839" s="202"/>
      <c r="FT839" s="202"/>
      <c r="FU839" s="202"/>
      <c r="FV839" s="202"/>
      <c r="FW839" s="202"/>
      <c r="FX839" s="202"/>
      <c r="FY839" s="202"/>
      <c r="FZ839" s="202"/>
      <c r="GA839" s="202"/>
      <c r="GB839" s="202"/>
      <c r="GC839" s="202"/>
      <c r="GD839" s="202"/>
      <c r="GE839" s="202"/>
      <c r="GF839" s="202"/>
      <c r="GG839" s="202"/>
      <c r="GH839" s="202"/>
    </row>
    <row r="840" spans="1:190" x14ac:dyDescent="0.25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  <c r="FE840" s="202"/>
      <c r="FF840" s="202"/>
      <c r="FG840" s="202"/>
      <c r="FH840" s="202"/>
      <c r="FI840" s="202"/>
      <c r="FJ840" s="202"/>
      <c r="FK840" s="202"/>
      <c r="FL840" s="202"/>
      <c r="FM840" s="202"/>
      <c r="FN840" s="202"/>
      <c r="FO840" s="202"/>
      <c r="FP840" s="202"/>
      <c r="FQ840" s="202"/>
      <c r="FR840" s="202"/>
      <c r="FS840" s="202"/>
      <c r="FT840" s="202"/>
      <c r="FU840" s="202"/>
      <c r="FV840" s="202"/>
      <c r="FW840" s="202"/>
      <c r="FX840" s="202"/>
      <c r="FY840" s="202"/>
      <c r="FZ840" s="202"/>
      <c r="GA840" s="202"/>
      <c r="GB840" s="202"/>
      <c r="GC840" s="202"/>
      <c r="GD840" s="202"/>
      <c r="GE840" s="202"/>
      <c r="GF840" s="202"/>
      <c r="GG840" s="202"/>
      <c r="GH840" s="202"/>
    </row>
    <row r="841" spans="1:190" x14ac:dyDescent="0.25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  <c r="FE841" s="202"/>
      <c r="FF841" s="202"/>
      <c r="FG841" s="202"/>
      <c r="FH841" s="202"/>
      <c r="FI841" s="202"/>
      <c r="FJ841" s="202"/>
      <c r="FK841" s="202"/>
      <c r="FL841" s="202"/>
      <c r="FM841" s="202"/>
      <c r="FN841" s="202"/>
      <c r="FO841" s="202"/>
      <c r="FP841" s="202"/>
      <c r="FQ841" s="202"/>
      <c r="FR841" s="202"/>
      <c r="FS841" s="202"/>
      <c r="FT841" s="202"/>
      <c r="FU841" s="202"/>
      <c r="FV841" s="202"/>
      <c r="FW841" s="202"/>
      <c r="FX841" s="202"/>
      <c r="FY841" s="202"/>
      <c r="FZ841" s="202"/>
      <c r="GA841" s="202"/>
      <c r="GB841" s="202"/>
      <c r="GC841" s="202"/>
      <c r="GD841" s="202"/>
      <c r="GE841" s="202"/>
      <c r="GF841" s="202"/>
      <c r="GG841" s="202"/>
      <c r="GH841" s="202"/>
    </row>
    <row r="842" spans="1:190" x14ac:dyDescent="0.25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  <c r="FE842" s="202"/>
      <c r="FF842" s="202"/>
      <c r="FG842" s="202"/>
      <c r="FH842" s="202"/>
      <c r="FI842" s="202"/>
      <c r="FJ842" s="202"/>
      <c r="FK842" s="202"/>
      <c r="FL842" s="202"/>
      <c r="FM842" s="202"/>
      <c r="FN842" s="202"/>
      <c r="FO842" s="202"/>
      <c r="FP842" s="202"/>
      <c r="FQ842" s="202"/>
      <c r="FR842" s="202"/>
      <c r="FS842" s="202"/>
      <c r="FT842" s="202"/>
      <c r="FU842" s="202"/>
      <c r="FV842" s="202"/>
      <c r="FW842" s="202"/>
      <c r="FX842" s="202"/>
      <c r="FY842" s="202"/>
      <c r="FZ842" s="202"/>
      <c r="GA842" s="202"/>
      <c r="GB842" s="202"/>
      <c r="GC842" s="202"/>
      <c r="GD842" s="202"/>
      <c r="GE842" s="202"/>
      <c r="GF842" s="202"/>
      <c r="GG842" s="202"/>
      <c r="GH842" s="202"/>
    </row>
    <row r="843" spans="1:190" x14ac:dyDescent="0.25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  <c r="FE843" s="202"/>
      <c r="FF843" s="202"/>
      <c r="FG843" s="202"/>
      <c r="FH843" s="202"/>
      <c r="FI843" s="202"/>
      <c r="FJ843" s="202"/>
      <c r="FK843" s="202"/>
      <c r="FL843" s="202"/>
      <c r="FM843" s="202"/>
      <c r="FN843" s="202"/>
      <c r="FO843" s="202"/>
      <c r="FP843" s="202"/>
      <c r="FQ843" s="202"/>
      <c r="FR843" s="202"/>
      <c r="FS843" s="202"/>
      <c r="FT843" s="202"/>
      <c r="FU843" s="202"/>
      <c r="FV843" s="202"/>
      <c r="FW843" s="202"/>
      <c r="FX843" s="202"/>
      <c r="FY843" s="202"/>
      <c r="FZ843" s="202"/>
      <c r="GA843" s="202"/>
      <c r="GB843" s="202"/>
      <c r="GC843" s="202"/>
      <c r="GD843" s="202"/>
      <c r="GE843" s="202"/>
      <c r="GF843" s="202"/>
      <c r="GG843" s="202"/>
      <c r="GH843" s="202"/>
    </row>
    <row r="844" spans="1:190" x14ac:dyDescent="0.25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  <c r="FE844" s="202"/>
      <c r="FF844" s="202"/>
      <c r="FG844" s="202"/>
      <c r="FH844" s="202"/>
      <c r="FI844" s="202"/>
      <c r="FJ844" s="202"/>
      <c r="FK844" s="202"/>
      <c r="FL844" s="202"/>
      <c r="FM844" s="202"/>
      <c r="FN844" s="202"/>
      <c r="FO844" s="202"/>
      <c r="FP844" s="202"/>
      <c r="FQ844" s="202"/>
      <c r="FR844" s="202"/>
      <c r="FS844" s="202"/>
      <c r="FT844" s="202"/>
      <c r="FU844" s="202"/>
      <c r="FV844" s="202"/>
      <c r="FW844" s="202"/>
      <c r="FX844" s="202"/>
      <c r="FY844" s="202"/>
      <c r="FZ844" s="202"/>
      <c r="GA844" s="202"/>
      <c r="GB844" s="202"/>
      <c r="GC844" s="202"/>
      <c r="GD844" s="202"/>
      <c r="GE844" s="202"/>
      <c r="GF844" s="202"/>
      <c r="GG844" s="202"/>
      <c r="GH844" s="202"/>
    </row>
    <row r="845" spans="1:190" x14ac:dyDescent="0.25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  <c r="FE845" s="202"/>
      <c r="FF845" s="202"/>
      <c r="FG845" s="202"/>
      <c r="FH845" s="202"/>
      <c r="FI845" s="202"/>
      <c r="FJ845" s="202"/>
      <c r="FK845" s="202"/>
      <c r="FL845" s="202"/>
      <c r="FM845" s="202"/>
      <c r="FN845" s="202"/>
      <c r="FO845" s="202"/>
      <c r="FP845" s="202"/>
      <c r="FQ845" s="202"/>
      <c r="FR845" s="202"/>
      <c r="FS845" s="202"/>
      <c r="FT845" s="202"/>
      <c r="FU845" s="202"/>
      <c r="FV845" s="202"/>
      <c r="FW845" s="202"/>
      <c r="FX845" s="202"/>
      <c r="FY845" s="202"/>
      <c r="FZ845" s="202"/>
      <c r="GA845" s="202"/>
      <c r="GB845" s="202"/>
      <c r="GC845" s="202"/>
      <c r="GD845" s="202"/>
      <c r="GE845" s="202"/>
      <c r="GF845" s="202"/>
      <c r="GG845" s="202"/>
      <c r="GH845" s="202"/>
    </row>
    <row r="846" spans="1:190" x14ac:dyDescent="0.25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  <c r="FE846" s="202"/>
      <c r="FF846" s="202"/>
      <c r="FG846" s="202"/>
      <c r="FH846" s="202"/>
      <c r="FI846" s="202"/>
      <c r="FJ846" s="202"/>
      <c r="FK846" s="202"/>
      <c r="FL846" s="202"/>
      <c r="FM846" s="202"/>
      <c r="FN846" s="202"/>
      <c r="FO846" s="202"/>
      <c r="FP846" s="202"/>
      <c r="FQ846" s="202"/>
      <c r="FR846" s="202"/>
      <c r="FS846" s="202"/>
      <c r="FT846" s="202"/>
      <c r="FU846" s="202"/>
      <c r="FV846" s="202"/>
      <c r="FW846" s="202"/>
      <c r="FX846" s="202"/>
      <c r="FY846" s="202"/>
      <c r="FZ846" s="202"/>
      <c r="GA846" s="202"/>
      <c r="GB846" s="202"/>
      <c r="GC846" s="202"/>
      <c r="GD846" s="202"/>
      <c r="GE846" s="202"/>
      <c r="GF846" s="202"/>
      <c r="GG846" s="202"/>
      <c r="GH846" s="202"/>
    </row>
    <row r="847" spans="1:190" x14ac:dyDescent="0.25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  <c r="FE847" s="202"/>
      <c r="FF847" s="202"/>
      <c r="FG847" s="202"/>
      <c r="FH847" s="202"/>
      <c r="FI847" s="202"/>
      <c r="FJ847" s="202"/>
      <c r="FK847" s="202"/>
      <c r="FL847" s="202"/>
      <c r="FM847" s="202"/>
      <c r="FN847" s="202"/>
      <c r="FO847" s="202"/>
      <c r="FP847" s="202"/>
      <c r="FQ847" s="202"/>
      <c r="FR847" s="202"/>
      <c r="FS847" s="202"/>
      <c r="FT847" s="202"/>
      <c r="FU847" s="202"/>
      <c r="FV847" s="202"/>
      <c r="FW847" s="202"/>
      <c r="FX847" s="202"/>
      <c r="FY847" s="202"/>
      <c r="FZ847" s="202"/>
      <c r="GA847" s="202"/>
      <c r="GB847" s="202"/>
      <c r="GC847" s="202"/>
      <c r="GD847" s="202"/>
      <c r="GE847" s="202"/>
      <c r="GF847" s="202"/>
      <c r="GG847" s="202"/>
      <c r="GH847" s="202"/>
    </row>
    <row r="848" spans="1:190" x14ac:dyDescent="0.25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  <c r="FE848" s="202"/>
      <c r="FF848" s="202"/>
      <c r="FG848" s="202"/>
      <c r="FH848" s="202"/>
      <c r="FI848" s="202"/>
      <c r="FJ848" s="202"/>
      <c r="FK848" s="202"/>
      <c r="FL848" s="202"/>
      <c r="FM848" s="202"/>
      <c r="FN848" s="202"/>
      <c r="FO848" s="202"/>
      <c r="FP848" s="202"/>
      <c r="FQ848" s="202"/>
      <c r="FR848" s="202"/>
      <c r="FS848" s="202"/>
      <c r="FT848" s="202"/>
      <c r="FU848" s="202"/>
      <c r="FV848" s="202"/>
      <c r="FW848" s="202"/>
      <c r="FX848" s="202"/>
      <c r="FY848" s="202"/>
      <c r="FZ848" s="202"/>
      <c r="GA848" s="202"/>
      <c r="GB848" s="202"/>
      <c r="GC848" s="202"/>
      <c r="GD848" s="202"/>
      <c r="GE848" s="202"/>
      <c r="GF848" s="202"/>
      <c r="GG848" s="202"/>
      <c r="GH848" s="202"/>
    </row>
    <row r="849" spans="1:190" x14ac:dyDescent="0.25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  <c r="FE849" s="202"/>
      <c r="FF849" s="202"/>
      <c r="FG849" s="202"/>
      <c r="FH849" s="202"/>
      <c r="FI849" s="202"/>
      <c r="FJ849" s="202"/>
      <c r="FK849" s="202"/>
      <c r="FL849" s="202"/>
      <c r="FM849" s="202"/>
      <c r="FN849" s="202"/>
      <c r="FO849" s="202"/>
      <c r="FP849" s="202"/>
      <c r="FQ849" s="202"/>
      <c r="FR849" s="202"/>
      <c r="FS849" s="202"/>
      <c r="FT849" s="202"/>
      <c r="FU849" s="202"/>
      <c r="FV849" s="202"/>
      <c r="FW849" s="202"/>
      <c r="FX849" s="202"/>
      <c r="FY849" s="202"/>
      <c r="FZ849" s="202"/>
      <c r="GA849" s="202"/>
      <c r="GB849" s="202"/>
      <c r="GC849" s="202"/>
      <c r="GD849" s="202"/>
      <c r="GE849" s="202"/>
      <c r="GF849" s="202"/>
      <c r="GG849" s="202"/>
      <c r="GH849" s="202"/>
    </row>
    <row r="850" spans="1:190" x14ac:dyDescent="0.25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  <c r="FE850" s="202"/>
      <c r="FF850" s="202"/>
      <c r="FG850" s="202"/>
      <c r="FH850" s="202"/>
      <c r="FI850" s="202"/>
      <c r="FJ850" s="202"/>
      <c r="FK850" s="202"/>
      <c r="FL850" s="202"/>
      <c r="FM850" s="202"/>
      <c r="FN850" s="202"/>
      <c r="FO850" s="202"/>
      <c r="FP850" s="202"/>
      <c r="FQ850" s="202"/>
      <c r="FR850" s="202"/>
      <c r="FS850" s="202"/>
      <c r="FT850" s="202"/>
      <c r="FU850" s="202"/>
      <c r="FV850" s="202"/>
      <c r="FW850" s="202"/>
      <c r="FX850" s="202"/>
      <c r="FY850" s="202"/>
      <c r="FZ850" s="202"/>
      <c r="GA850" s="202"/>
      <c r="GB850" s="202"/>
      <c r="GC850" s="202"/>
      <c r="GD850" s="202"/>
      <c r="GE850" s="202"/>
      <c r="GF850" s="202"/>
      <c r="GG850" s="202"/>
      <c r="GH850" s="202"/>
    </row>
    <row r="851" spans="1:190" x14ac:dyDescent="0.25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  <c r="FE851" s="202"/>
      <c r="FF851" s="202"/>
      <c r="FG851" s="202"/>
      <c r="FH851" s="202"/>
      <c r="FI851" s="202"/>
      <c r="FJ851" s="202"/>
      <c r="FK851" s="202"/>
      <c r="FL851" s="202"/>
      <c r="FM851" s="202"/>
      <c r="FN851" s="202"/>
      <c r="FO851" s="202"/>
      <c r="FP851" s="202"/>
      <c r="FQ851" s="202"/>
      <c r="FR851" s="202"/>
      <c r="FS851" s="202"/>
      <c r="FT851" s="202"/>
      <c r="FU851" s="202"/>
      <c r="FV851" s="202"/>
      <c r="FW851" s="202"/>
      <c r="FX851" s="202"/>
      <c r="FY851" s="202"/>
      <c r="FZ851" s="202"/>
      <c r="GA851" s="202"/>
      <c r="GB851" s="202"/>
      <c r="GC851" s="202"/>
      <c r="GD851" s="202"/>
      <c r="GE851" s="202"/>
      <c r="GF851" s="202"/>
      <c r="GG851" s="202"/>
      <c r="GH851" s="202"/>
    </row>
    <row r="852" spans="1:190" x14ac:dyDescent="0.25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  <c r="FE852" s="202"/>
      <c r="FF852" s="202"/>
      <c r="FG852" s="202"/>
      <c r="FH852" s="202"/>
      <c r="FI852" s="202"/>
      <c r="FJ852" s="202"/>
      <c r="FK852" s="202"/>
      <c r="FL852" s="202"/>
      <c r="FM852" s="202"/>
      <c r="FN852" s="202"/>
      <c r="FO852" s="202"/>
      <c r="FP852" s="202"/>
      <c r="FQ852" s="202"/>
      <c r="FR852" s="202"/>
      <c r="FS852" s="202"/>
      <c r="FT852" s="202"/>
      <c r="FU852" s="202"/>
      <c r="FV852" s="202"/>
      <c r="FW852" s="202"/>
      <c r="FX852" s="202"/>
      <c r="FY852" s="202"/>
      <c r="FZ852" s="202"/>
      <c r="GA852" s="202"/>
      <c r="GB852" s="202"/>
      <c r="GC852" s="202"/>
      <c r="GD852" s="202"/>
      <c r="GE852" s="202"/>
      <c r="GF852" s="202"/>
      <c r="GG852" s="202"/>
      <c r="GH852" s="202"/>
    </row>
    <row r="853" spans="1:190" x14ac:dyDescent="0.25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  <c r="FE853" s="202"/>
      <c r="FF853" s="202"/>
      <c r="FG853" s="202"/>
      <c r="FH853" s="202"/>
      <c r="FI853" s="202"/>
      <c r="FJ853" s="202"/>
      <c r="FK853" s="202"/>
      <c r="FL853" s="202"/>
      <c r="FM853" s="202"/>
      <c r="FN853" s="202"/>
      <c r="FO853" s="202"/>
      <c r="FP853" s="202"/>
      <c r="FQ853" s="202"/>
      <c r="FR853" s="202"/>
      <c r="FS853" s="202"/>
      <c r="FT853" s="202"/>
      <c r="FU853" s="202"/>
      <c r="FV853" s="202"/>
      <c r="FW853" s="202"/>
      <c r="FX853" s="202"/>
      <c r="FY853" s="202"/>
      <c r="FZ853" s="202"/>
      <c r="GA853" s="202"/>
      <c r="GB853" s="202"/>
      <c r="GC853" s="202"/>
      <c r="GD853" s="202"/>
      <c r="GE853" s="202"/>
      <c r="GF853" s="202"/>
      <c r="GG853" s="202"/>
      <c r="GH853" s="202"/>
    </row>
    <row r="854" spans="1:190" x14ac:dyDescent="0.25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  <c r="FE854" s="202"/>
      <c r="FF854" s="202"/>
      <c r="FG854" s="202"/>
      <c r="FH854" s="202"/>
      <c r="FI854" s="202"/>
      <c r="FJ854" s="202"/>
      <c r="FK854" s="202"/>
      <c r="FL854" s="202"/>
      <c r="FM854" s="202"/>
      <c r="FN854" s="202"/>
      <c r="FO854" s="202"/>
      <c r="FP854" s="202"/>
      <c r="FQ854" s="202"/>
      <c r="FR854" s="202"/>
      <c r="FS854" s="202"/>
      <c r="FT854" s="202"/>
      <c r="FU854" s="202"/>
      <c r="FV854" s="202"/>
      <c r="FW854" s="202"/>
      <c r="FX854" s="202"/>
      <c r="FY854" s="202"/>
      <c r="FZ854" s="202"/>
      <c r="GA854" s="202"/>
      <c r="GB854" s="202"/>
      <c r="GC854" s="202"/>
      <c r="GD854" s="202"/>
      <c r="GE854" s="202"/>
      <c r="GF854" s="202"/>
      <c r="GG854" s="202"/>
      <c r="GH854" s="202"/>
    </row>
    <row r="855" spans="1:190" x14ac:dyDescent="0.25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  <c r="FE855" s="202"/>
      <c r="FF855" s="202"/>
      <c r="FG855" s="202"/>
      <c r="FH855" s="202"/>
      <c r="FI855" s="202"/>
      <c r="FJ855" s="202"/>
      <c r="FK855" s="202"/>
      <c r="FL855" s="202"/>
      <c r="FM855" s="202"/>
      <c r="FN855" s="202"/>
      <c r="FO855" s="202"/>
      <c r="FP855" s="202"/>
      <c r="FQ855" s="202"/>
      <c r="FR855" s="202"/>
      <c r="FS855" s="202"/>
      <c r="FT855" s="202"/>
      <c r="FU855" s="202"/>
      <c r="FV855" s="202"/>
      <c r="FW855" s="202"/>
      <c r="FX855" s="202"/>
      <c r="FY855" s="202"/>
      <c r="FZ855" s="202"/>
      <c r="GA855" s="202"/>
      <c r="GB855" s="202"/>
      <c r="GC855" s="202"/>
      <c r="GD855" s="202"/>
      <c r="GE855" s="202"/>
      <c r="GF855" s="202"/>
      <c r="GG855" s="202"/>
      <c r="GH855" s="202"/>
    </row>
    <row r="856" spans="1:190" x14ac:dyDescent="0.25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  <c r="FE856" s="202"/>
      <c r="FF856" s="202"/>
      <c r="FG856" s="202"/>
      <c r="FH856" s="202"/>
      <c r="FI856" s="202"/>
      <c r="FJ856" s="202"/>
      <c r="FK856" s="202"/>
      <c r="FL856" s="202"/>
      <c r="FM856" s="202"/>
      <c r="FN856" s="202"/>
      <c r="FO856" s="202"/>
      <c r="FP856" s="202"/>
      <c r="FQ856" s="202"/>
      <c r="FR856" s="202"/>
      <c r="FS856" s="202"/>
      <c r="FT856" s="202"/>
      <c r="FU856" s="202"/>
      <c r="FV856" s="202"/>
      <c r="FW856" s="202"/>
      <c r="FX856" s="202"/>
      <c r="FY856" s="202"/>
      <c r="FZ856" s="202"/>
      <c r="GA856" s="202"/>
      <c r="GB856" s="202"/>
      <c r="GC856" s="202"/>
      <c r="GD856" s="202"/>
      <c r="GE856" s="202"/>
      <c r="GF856" s="202"/>
      <c r="GG856" s="202"/>
      <c r="GH856" s="202"/>
    </row>
    <row r="857" spans="1:190" x14ac:dyDescent="0.25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  <c r="FE857" s="202"/>
      <c r="FF857" s="202"/>
      <c r="FG857" s="202"/>
      <c r="FH857" s="202"/>
      <c r="FI857" s="202"/>
      <c r="FJ857" s="202"/>
      <c r="FK857" s="202"/>
      <c r="FL857" s="202"/>
      <c r="FM857" s="202"/>
      <c r="FN857" s="202"/>
      <c r="FO857" s="202"/>
      <c r="FP857" s="202"/>
      <c r="FQ857" s="202"/>
      <c r="FR857" s="202"/>
      <c r="FS857" s="202"/>
      <c r="FT857" s="202"/>
      <c r="FU857" s="202"/>
      <c r="FV857" s="202"/>
      <c r="FW857" s="202"/>
      <c r="FX857" s="202"/>
      <c r="FY857" s="202"/>
      <c r="FZ857" s="202"/>
      <c r="GA857" s="202"/>
      <c r="GB857" s="202"/>
      <c r="GC857" s="202"/>
      <c r="GD857" s="202"/>
      <c r="GE857" s="202"/>
      <c r="GF857" s="202"/>
      <c r="GG857" s="202"/>
      <c r="GH857" s="202"/>
    </row>
    <row r="858" spans="1:190" x14ac:dyDescent="0.25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  <c r="FE858" s="202"/>
      <c r="FF858" s="202"/>
      <c r="FG858" s="202"/>
      <c r="FH858" s="202"/>
      <c r="FI858" s="202"/>
      <c r="FJ858" s="202"/>
      <c r="FK858" s="202"/>
      <c r="FL858" s="202"/>
      <c r="FM858" s="202"/>
      <c r="FN858" s="202"/>
      <c r="FO858" s="202"/>
      <c r="FP858" s="202"/>
      <c r="FQ858" s="202"/>
      <c r="FR858" s="202"/>
      <c r="FS858" s="202"/>
      <c r="FT858" s="202"/>
      <c r="FU858" s="202"/>
      <c r="FV858" s="202"/>
      <c r="FW858" s="202"/>
      <c r="FX858" s="202"/>
      <c r="FY858" s="202"/>
      <c r="FZ858" s="202"/>
      <c r="GA858" s="202"/>
      <c r="GB858" s="202"/>
      <c r="GC858" s="202"/>
      <c r="GD858" s="202"/>
      <c r="GE858" s="202"/>
      <c r="GF858" s="202"/>
      <c r="GG858" s="202"/>
      <c r="GH858" s="202"/>
    </row>
    <row r="859" spans="1:190" x14ac:dyDescent="0.25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  <c r="FE859" s="202"/>
      <c r="FF859" s="202"/>
      <c r="FG859" s="202"/>
      <c r="FH859" s="202"/>
      <c r="FI859" s="202"/>
      <c r="FJ859" s="202"/>
      <c r="FK859" s="202"/>
      <c r="FL859" s="202"/>
      <c r="FM859" s="202"/>
      <c r="FN859" s="202"/>
      <c r="FO859" s="202"/>
      <c r="FP859" s="202"/>
      <c r="FQ859" s="202"/>
      <c r="FR859" s="202"/>
      <c r="FS859" s="202"/>
      <c r="FT859" s="202"/>
      <c r="FU859" s="202"/>
      <c r="FV859" s="202"/>
      <c r="FW859" s="202"/>
      <c r="FX859" s="202"/>
      <c r="FY859" s="202"/>
      <c r="FZ859" s="202"/>
      <c r="GA859" s="202"/>
      <c r="GB859" s="202"/>
      <c r="GC859" s="202"/>
      <c r="GD859" s="202"/>
      <c r="GE859" s="202"/>
      <c r="GF859" s="202"/>
      <c r="GG859" s="202"/>
      <c r="GH859" s="202"/>
    </row>
    <row r="860" spans="1:190" x14ac:dyDescent="0.25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  <c r="FE860" s="202"/>
      <c r="FF860" s="202"/>
      <c r="FG860" s="202"/>
      <c r="FH860" s="202"/>
      <c r="FI860" s="202"/>
      <c r="FJ860" s="202"/>
      <c r="FK860" s="202"/>
      <c r="FL860" s="202"/>
      <c r="FM860" s="202"/>
      <c r="FN860" s="202"/>
      <c r="FO860" s="202"/>
      <c r="FP860" s="202"/>
      <c r="FQ860" s="202"/>
      <c r="FR860" s="202"/>
      <c r="FS860" s="202"/>
      <c r="FT860" s="202"/>
      <c r="FU860" s="202"/>
      <c r="FV860" s="202"/>
      <c r="FW860" s="202"/>
      <c r="FX860" s="202"/>
      <c r="FY860" s="202"/>
      <c r="FZ860" s="202"/>
      <c r="GA860" s="202"/>
      <c r="GB860" s="202"/>
      <c r="GC860" s="202"/>
      <c r="GD860" s="202"/>
      <c r="GE860" s="202"/>
      <c r="GF860" s="202"/>
      <c r="GG860" s="202"/>
      <c r="GH860" s="202"/>
    </row>
    <row r="861" spans="1:190" x14ac:dyDescent="0.25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  <c r="FE861" s="202"/>
      <c r="FF861" s="202"/>
      <c r="FG861" s="202"/>
      <c r="FH861" s="202"/>
      <c r="FI861" s="202"/>
      <c r="FJ861" s="202"/>
      <c r="FK861" s="202"/>
      <c r="FL861" s="202"/>
      <c r="FM861" s="202"/>
      <c r="FN861" s="202"/>
      <c r="FO861" s="202"/>
      <c r="FP861" s="202"/>
      <c r="FQ861" s="202"/>
      <c r="FR861" s="202"/>
      <c r="FS861" s="202"/>
      <c r="FT861" s="202"/>
      <c r="FU861" s="202"/>
      <c r="FV861" s="202"/>
      <c r="FW861" s="202"/>
      <c r="FX861" s="202"/>
      <c r="FY861" s="202"/>
      <c r="FZ861" s="202"/>
      <c r="GA861" s="202"/>
      <c r="GB861" s="202"/>
      <c r="GC861" s="202"/>
      <c r="GD861" s="202"/>
      <c r="GE861" s="202"/>
      <c r="GF861" s="202"/>
      <c r="GG861" s="202"/>
      <c r="GH861" s="202"/>
    </row>
    <row r="862" spans="1:190" x14ac:dyDescent="0.25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  <c r="FE862" s="202"/>
      <c r="FF862" s="202"/>
      <c r="FG862" s="202"/>
      <c r="FH862" s="202"/>
      <c r="FI862" s="202"/>
      <c r="FJ862" s="202"/>
      <c r="FK862" s="202"/>
      <c r="FL862" s="202"/>
      <c r="FM862" s="202"/>
      <c r="FN862" s="202"/>
      <c r="FO862" s="202"/>
      <c r="FP862" s="202"/>
      <c r="FQ862" s="202"/>
      <c r="FR862" s="202"/>
      <c r="FS862" s="202"/>
      <c r="FT862" s="202"/>
      <c r="FU862" s="202"/>
      <c r="FV862" s="202"/>
      <c r="FW862" s="202"/>
      <c r="FX862" s="202"/>
      <c r="FY862" s="202"/>
      <c r="FZ862" s="202"/>
      <c r="GA862" s="202"/>
      <c r="GB862" s="202"/>
      <c r="GC862" s="202"/>
      <c r="GD862" s="202"/>
      <c r="GE862" s="202"/>
      <c r="GF862" s="202"/>
      <c r="GG862" s="202"/>
      <c r="GH862" s="202"/>
    </row>
    <row r="863" spans="1:190" x14ac:dyDescent="0.25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  <c r="FE863" s="202"/>
      <c r="FF863" s="202"/>
      <c r="FG863" s="202"/>
      <c r="FH863" s="202"/>
      <c r="FI863" s="202"/>
      <c r="FJ863" s="202"/>
      <c r="FK863" s="202"/>
      <c r="FL863" s="202"/>
      <c r="FM863" s="202"/>
      <c r="FN863" s="202"/>
      <c r="FO863" s="202"/>
      <c r="FP863" s="202"/>
      <c r="FQ863" s="202"/>
      <c r="FR863" s="202"/>
      <c r="FS863" s="202"/>
      <c r="FT863" s="202"/>
      <c r="FU863" s="202"/>
      <c r="FV863" s="202"/>
      <c r="FW863" s="202"/>
      <c r="FX863" s="202"/>
      <c r="FY863" s="202"/>
      <c r="FZ863" s="202"/>
      <c r="GA863" s="202"/>
      <c r="GB863" s="202"/>
      <c r="GC863" s="202"/>
      <c r="GD863" s="202"/>
      <c r="GE863" s="202"/>
      <c r="GF863" s="202"/>
      <c r="GG863" s="202"/>
      <c r="GH863" s="202"/>
    </row>
    <row r="864" spans="1:190" x14ac:dyDescent="0.25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  <c r="FE864" s="202"/>
      <c r="FF864" s="202"/>
      <c r="FG864" s="202"/>
      <c r="FH864" s="202"/>
      <c r="FI864" s="202"/>
      <c r="FJ864" s="202"/>
      <c r="FK864" s="202"/>
      <c r="FL864" s="202"/>
      <c r="FM864" s="202"/>
      <c r="FN864" s="202"/>
      <c r="FO864" s="202"/>
      <c r="FP864" s="202"/>
      <c r="FQ864" s="202"/>
      <c r="FR864" s="202"/>
      <c r="FS864" s="202"/>
      <c r="FT864" s="202"/>
      <c r="FU864" s="202"/>
      <c r="FV864" s="202"/>
      <c r="FW864" s="202"/>
      <c r="FX864" s="202"/>
      <c r="FY864" s="202"/>
      <c r="FZ864" s="202"/>
      <c r="GA864" s="202"/>
      <c r="GB864" s="202"/>
      <c r="GC864" s="202"/>
      <c r="GD864" s="202"/>
      <c r="GE864" s="202"/>
      <c r="GF864" s="202"/>
      <c r="GG864" s="202"/>
      <c r="GH864" s="202"/>
    </row>
    <row r="865" spans="1:190" x14ac:dyDescent="0.25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  <c r="FE865" s="202"/>
      <c r="FF865" s="202"/>
      <c r="FG865" s="202"/>
      <c r="FH865" s="202"/>
      <c r="FI865" s="202"/>
      <c r="FJ865" s="202"/>
      <c r="FK865" s="202"/>
      <c r="FL865" s="202"/>
      <c r="FM865" s="202"/>
      <c r="FN865" s="202"/>
      <c r="FO865" s="202"/>
      <c r="FP865" s="202"/>
      <c r="FQ865" s="202"/>
      <c r="FR865" s="202"/>
      <c r="FS865" s="202"/>
      <c r="FT865" s="202"/>
      <c r="FU865" s="202"/>
      <c r="FV865" s="202"/>
      <c r="FW865" s="202"/>
      <c r="FX865" s="202"/>
      <c r="FY865" s="202"/>
      <c r="FZ865" s="202"/>
      <c r="GA865" s="202"/>
      <c r="GB865" s="202"/>
      <c r="GC865" s="202"/>
      <c r="GD865" s="202"/>
      <c r="GE865" s="202"/>
      <c r="GF865" s="202"/>
      <c r="GG865" s="202"/>
      <c r="GH865" s="202"/>
    </row>
    <row r="866" spans="1:190" x14ac:dyDescent="0.25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  <c r="FE866" s="202"/>
      <c r="FF866" s="202"/>
      <c r="FG866" s="202"/>
      <c r="FH866" s="202"/>
      <c r="FI866" s="202"/>
      <c r="FJ866" s="202"/>
      <c r="FK866" s="202"/>
      <c r="FL866" s="202"/>
      <c r="FM866" s="202"/>
      <c r="FN866" s="202"/>
      <c r="FO866" s="202"/>
      <c r="FP866" s="202"/>
      <c r="FQ866" s="202"/>
      <c r="FR866" s="202"/>
      <c r="FS866" s="202"/>
      <c r="FT866" s="202"/>
      <c r="FU866" s="202"/>
      <c r="FV866" s="202"/>
      <c r="FW866" s="202"/>
      <c r="FX866" s="202"/>
      <c r="FY866" s="202"/>
      <c r="FZ866" s="202"/>
      <c r="GA866" s="202"/>
      <c r="GB866" s="202"/>
      <c r="GC866" s="202"/>
      <c r="GD866" s="202"/>
      <c r="GE866" s="202"/>
      <c r="GF866" s="202"/>
      <c r="GG866" s="202"/>
      <c r="GH866" s="202"/>
    </row>
    <row r="867" spans="1:190" x14ac:dyDescent="0.25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  <c r="FE867" s="202"/>
      <c r="FF867" s="202"/>
      <c r="FG867" s="202"/>
      <c r="FH867" s="202"/>
      <c r="FI867" s="202"/>
      <c r="FJ867" s="202"/>
      <c r="FK867" s="202"/>
      <c r="FL867" s="202"/>
      <c r="FM867" s="202"/>
      <c r="FN867" s="202"/>
      <c r="FO867" s="202"/>
      <c r="FP867" s="202"/>
      <c r="FQ867" s="202"/>
      <c r="FR867" s="202"/>
      <c r="FS867" s="202"/>
      <c r="FT867" s="202"/>
      <c r="FU867" s="202"/>
      <c r="FV867" s="202"/>
      <c r="FW867" s="202"/>
      <c r="FX867" s="202"/>
      <c r="FY867" s="202"/>
      <c r="FZ867" s="202"/>
      <c r="GA867" s="202"/>
      <c r="GB867" s="202"/>
      <c r="GC867" s="202"/>
      <c r="GD867" s="202"/>
      <c r="GE867" s="202"/>
      <c r="GF867" s="202"/>
      <c r="GG867" s="202"/>
      <c r="GH867" s="202"/>
    </row>
    <row r="868" spans="1:190" x14ac:dyDescent="0.25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  <c r="FE868" s="202"/>
      <c r="FF868" s="202"/>
      <c r="FG868" s="202"/>
      <c r="FH868" s="202"/>
      <c r="FI868" s="202"/>
      <c r="FJ868" s="202"/>
      <c r="FK868" s="202"/>
      <c r="FL868" s="202"/>
      <c r="FM868" s="202"/>
      <c r="FN868" s="202"/>
      <c r="FO868" s="202"/>
      <c r="FP868" s="202"/>
      <c r="FQ868" s="202"/>
      <c r="FR868" s="202"/>
      <c r="FS868" s="202"/>
      <c r="FT868" s="202"/>
      <c r="FU868" s="202"/>
      <c r="FV868" s="202"/>
      <c r="FW868" s="202"/>
      <c r="FX868" s="202"/>
      <c r="FY868" s="202"/>
      <c r="FZ868" s="202"/>
      <c r="GA868" s="202"/>
      <c r="GB868" s="202"/>
      <c r="GC868" s="202"/>
      <c r="GD868" s="202"/>
      <c r="GE868" s="202"/>
      <c r="GF868" s="202"/>
      <c r="GG868" s="202"/>
      <c r="GH868" s="202"/>
    </row>
    <row r="869" spans="1:190" x14ac:dyDescent="0.25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  <c r="FE869" s="202"/>
      <c r="FF869" s="202"/>
      <c r="FG869" s="202"/>
      <c r="FH869" s="202"/>
      <c r="FI869" s="202"/>
      <c r="FJ869" s="202"/>
      <c r="FK869" s="202"/>
      <c r="FL869" s="202"/>
      <c r="FM869" s="202"/>
      <c r="FN869" s="202"/>
      <c r="FO869" s="202"/>
      <c r="FP869" s="202"/>
      <c r="FQ869" s="202"/>
      <c r="FR869" s="202"/>
      <c r="FS869" s="202"/>
      <c r="FT869" s="202"/>
      <c r="FU869" s="202"/>
      <c r="FV869" s="202"/>
      <c r="FW869" s="202"/>
      <c r="FX869" s="202"/>
      <c r="FY869" s="202"/>
      <c r="FZ869" s="202"/>
      <c r="GA869" s="202"/>
      <c r="GB869" s="202"/>
      <c r="GC869" s="202"/>
      <c r="GD869" s="202"/>
      <c r="GE869" s="202"/>
      <c r="GF869" s="202"/>
      <c r="GG869" s="202"/>
      <c r="GH869" s="202"/>
    </row>
    <row r="870" spans="1:190" x14ac:dyDescent="0.25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  <c r="FE870" s="202"/>
      <c r="FF870" s="202"/>
      <c r="FG870" s="202"/>
      <c r="FH870" s="202"/>
      <c r="FI870" s="202"/>
      <c r="FJ870" s="202"/>
      <c r="FK870" s="202"/>
      <c r="FL870" s="202"/>
      <c r="FM870" s="202"/>
      <c r="FN870" s="202"/>
      <c r="FO870" s="202"/>
      <c r="FP870" s="202"/>
      <c r="FQ870" s="202"/>
      <c r="FR870" s="202"/>
      <c r="FS870" s="202"/>
      <c r="FT870" s="202"/>
      <c r="FU870" s="202"/>
      <c r="FV870" s="202"/>
      <c r="FW870" s="202"/>
      <c r="FX870" s="202"/>
      <c r="FY870" s="202"/>
      <c r="FZ870" s="202"/>
      <c r="GA870" s="202"/>
      <c r="GB870" s="202"/>
      <c r="GC870" s="202"/>
      <c r="GD870" s="202"/>
      <c r="GE870" s="202"/>
      <c r="GF870" s="202"/>
      <c r="GG870" s="202"/>
      <c r="GH870" s="202"/>
    </row>
    <row r="871" spans="1:190" x14ac:dyDescent="0.25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  <c r="FE871" s="202"/>
      <c r="FF871" s="202"/>
      <c r="FG871" s="202"/>
      <c r="FH871" s="202"/>
      <c r="FI871" s="202"/>
      <c r="FJ871" s="202"/>
      <c r="FK871" s="202"/>
      <c r="FL871" s="202"/>
      <c r="FM871" s="202"/>
      <c r="FN871" s="202"/>
      <c r="FO871" s="202"/>
      <c r="FP871" s="202"/>
      <c r="FQ871" s="202"/>
      <c r="FR871" s="202"/>
      <c r="FS871" s="202"/>
      <c r="FT871" s="202"/>
      <c r="FU871" s="202"/>
      <c r="FV871" s="202"/>
      <c r="FW871" s="202"/>
      <c r="FX871" s="202"/>
      <c r="FY871" s="202"/>
      <c r="FZ871" s="202"/>
      <c r="GA871" s="202"/>
      <c r="GB871" s="202"/>
      <c r="GC871" s="202"/>
      <c r="GD871" s="202"/>
      <c r="GE871" s="202"/>
      <c r="GF871" s="202"/>
      <c r="GG871" s="202"/>
      <c r="GH871" s="202"/>
    </row>
    <row r="872" spans="1:190" x14ac:dyDescent="0.25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  <c r="FE872" s="202"/>
      <c r="FF872" s="202"/>
      <c r="FG872" s="202"/>
      <c r="FH872" s="202"/>
      <c r="FI872" s="202"/>
      <c r="FJ872" s="202"/>
      <c r="FK872" s="202"/>
      <c r="FL872" s="202"/>
      <c r="FM872" s="202"/>
      <c r="FN872" s="202"/>
      <c r="FO872" s="202"/>
      <c r="FP872" s="202"/>
      <c r="FQ872" s="202"/>
      <c r="FR872" s="202"/>
      <c r="FS872" s="202"/>
      <c r="FT872" s="202"/>
      <c r="FU872" s="202"/>
      <c r="FV872" s="202"/>
      <c r="FW872" s="202"/>
      <c r="FX872" s="202"/>
      <c r="FY872" s="202"/>
      <c r="FZ872" s="202"/>
      <c r="GA872" s="202"/>
      <c r="GB872" s="202"/>
      <c r="GC872" s="202"/>
      <c r="GD872" s="202"/>
      <c r="GE872" s="202"/>
      <c r="GF872" s="202"/>
      <c r="GG872" s="202"/>
      <c r="GH872" s="202"/>
    </row>
    <row r="873" spans="1:190" x14ac:dyDescent="0.25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  <c r="FE873" s="202"/>
      <c r="FF873" s="202"/>
      <c r="FG873" s="202"/>
      <c r="FH873" s="202"/>
      <c r="FI873" s="202"/>
      <c r="FJ873" s="202"/>
      <c r="FK873" s="202"/>
      <c r="FL873" s="202"/>
      <c r="FM873" s="202"/>
      <c r="FN873" s="202"/>
      <c r="FO873" s="202"/>
      <c r="FP873" s="202"/>
      <c r="FQ873" s="202"/>
      <c r="FR873" s="202"/>
      <c r="FS873" s="202"/>
      <c r="FT873" s="202"/>
      <c r="FU873" s="202"/>
      <c r="FV873" s="202"/>
      <c r="FW873" s="202"/>
      <c r="FX873" s="202"/>
      <c r="FY873" s="202"/>
      <c r="FZ873" s="202"/>
      <c r="GA873" s="202"/>
      <c r="GB873" s="202"/>
      <c r="GC873" s="202"/>
      <c r="GD873" s="202"/>
      <c r="GE873" s="202"/>
      <c r="GF873" s="202"/>
      <c r="GG873" s="202"/>
      <c r="GH873" s="202"/>
    </row>
    <row r="874" spans="1:190" x14ac:dyDescent="0.25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  <c r="FE874" s="202"/>
      <c r="FF874" s="202"/>
      <c r="FG874" s="202"/>
      <c r="FH874" s="202"/>
      <c r="FI874" s="202"/>
      <c r="FJ874" s="202"/>
      <c r="FK874" s="202"/>
      <c r="FL874" s="202"/>
      <c r="FM874" s="202"/>
      <c r="FN874" s="202"/>
      <c r="FO874" s="202"/>
      <c r="FP874" s="202"/>
      <c r="FQ874" s="202"/>
      <c r="FR874" s="202"/>
      <c r="FS874" s="202"/>
      <c r="FT874" s="202"/>
      <c r="FU874" s="202"/>
      <c r="FV874" s="202"/>
      <c r="FW874" s="202"/>
      <c r="FX874" s="202"/>
      <c r="FY874" s="202"/>
      <c r="FZ874" s="202"/>
      <c r="GA874" s="202"/>
      <c r="GB874" s="202"/>
      <c r="GC874" s="202"/>
      <c r="GD874" s="202"/>
      <c r="GE874" s="202"/>
      <c r="GF874" s="202"/>
      <c r="GG874" s="202"/>
      <c r="GH874" s="202"/>
    </row>
    <row r="875" spans="1:190" x14ac:dyDescent="0.25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  <c r="FE875" s="202"/>
      <c r="FF875" s="202"/>
      <c r="FG875" s="202"/>
      <c r="FH875" s="202"/>
      <c r="FI875" s="202"/>
      <c r="FJ875" s="202"/>
      <c r="FK875" s="202"/>
      <c r="FL875" s="202"/>
      <c r="FM875" s="202"/>
      <c r="FN875" s="202"/>
      <c r="FO875" s="202"/>
      <c r="FP875" s="202"/>
      <c r="FQ875" s="202"/>
      <c r="FR875" s="202"/>
      <c r="FS875" s="202"/>
      <c r="FT875" s="202"/>
      <c r="FU875" s="202"/>
      <c r="FV875" s="202"/>
      <c r="FW875" s="202"/>
      <c r="FX875" s="202"/>
      <c r="FY875" s="202"/>
      <c r="FZ875" s="202"/>
      <c r="GA875" s="202"/>
      <c r="GB875" s="202"/>
      <c r="GC875" s="202"/>
      <c r="GD875" s="202"/>
      <c r="GE875" s="202"/>
      <c r="GF875" s="202"/>
      <c r="GG875" s="202"/>
      <c r="GH875" s="202"/>
    </row>
    <row r="876" spans="1:190" x14ac:dyDescent="0.25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  <c r="FE876" s="202"/>
      <c r="FF876" s="202"/>
      <c r="FG876" s="202"/>
      <c r="FH876" s="202"/>
      <c r="FI876" s="202"/>
      <c r="FJ876" s="202"/>
      <c r="FK876" s="202"/>
      <c r="FL876" s="202"/>
      <c r="FM876" s="202"/>
      <c r="FN876" s="202"/>
      <c r="FO876" s="202"/>
      <c r="FP876" s="202"/>
      <c r="FQ876" s="202"/>
      <c r="FR876" s="202"/>
      <c r="FS876" s="202"/>
      <c r="FT876" s="202"/>
      <c r="FU876" s="202"/>
      <c r="FV876" s="202"/>
      <c r="FW876" s="202"/>
      <c r="FX876" s="202"/>
      <c r="FY876" s="202"/>
      <c r="FZ876" s="202"/>
      <c r="GA876" s="202"/>
      <c r="GB876" s="202"/>
      <c r="GC876" s="202"/>
      <c r="GD876" s="202"/>
      <c r="GE876" s="202"/>
      <c r="GF876" s="202"/>
      <c r="GG876" s="202"/>
      <c r="GH876" s="202"/>
    </row>
    <row r="877" spans="1:190" x14ac:dyDescent="0.25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  <c r="FE877" s="202"/>
      <c r="FF877" s="202"/>
      <c r="FG877" s="202"/>
      <c r="FH877" s="202"/>
      <c r="FI877" s="202"/>
      <c r="FJ877" s="202"/>
      <c r="FK877" s="202"/>
      <c r="FL877" s="202"/>
      <c r="FM877" s="202"/>
      <c r="FN877" s="202"/>
      <c r="FO877" s="202"/>
      <c r="FP877" s="202"/>
      <c r="FQ877" s="202"/>
      <c r="FR877" s="202"/>
      <c r="FS877" s="202"/>
      <c r="FT877" s="202"/>
      <c r="FU877" s="202"/>
      <c r="FV877" s="202"/>
      <c r="FW877" s="202"/>
      <c r="FX877" s="202"/>
      <c r="FY877" s="202"/>
      <c r="FZ877" s="202"/>
      <c r="GA877" s="202"/>
      <c r="GB877" s="202"/>
      <c r="GC877" s="202"/>
      <c r="GD877" s="202"/>
      <c r="GE877" s="202"/>
      <c r="GF877" s="202"/>
      <c r="GG877" s="202"/>
      <c r="GH877" s="202"/>
    </row>
    <row r="878" spans="1:190" x14ac:dyDescent="0.25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  <c r="FE878" s="202"/>
      <c r="FF878" s="202"/>
      <c r="FG878" s="202"/>
      <c r="FH878" s="202"/>
      <c r="FI878" s="202"/>
      <c r="FJ878" s="202"/>
      <c r="FK878" s="202"/>
      <c r="FL878" s="202"/>
      <c r="FM878" s="202"/>
      <c r="FN878" s="202"/>
      <c r="FO878" s="202"/>
      <c r="FP878" s="202"/>
      <c r="FQ878" s="202"/>
      <c r="FR878" s="202"/>
      <c r="FS878" s="202"/>
      <c r="FT878" s="202"/>
      <c r="FU878" s="202"/>
      <c r="FV878" s="202"/>
      <c r="FW878" s="202"/>
      <c r="FX878" s="202"/>
      <c r="FY878" s="202"/>
      <c r="FZ878" s="202"/>
      <c r="GA878" s="202"/>
      <c r="GB878" s="202"/>
      <c r="GC878" s="202"/>
      <c r="GD878" s="202"/>
      <c r="GE878" s="202"/>
      <c r="GF878" s="202"/>
      <c r="GG878" s="202"/>
      <c r="GH878" s="202"/>
    </row>
    <row r="879" spans="1:190" x14ac:dyDescent="0.25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  <c r="FE879" s="202"/>
      <c r="FF879" s="202"/>
      <c r="FG879" s="202"/>
      <c r="FH879" s="202"/>
      <c r="FI879" s="202"/>
      <c r="FJ879" s="202"/>
      <c r="FK879" s="202"/>
      <c r="FL879" s="202"/>
      <c r="FM879" s="202"/>
      <c r="FN879" s="202"/>
      <c r="FO879" s="202"/>
      <c r="FP879" s="202"/>
      <c r="FQ879" s="202"/>
      <c r="FR879" s="202"/>
      <c r="FS879" s="202"/>
      <c r="FT879" s="202"/>
      <c r="FU879" s="202"/>
      <c r="FV879" s="202"/>
      <c r="FW879" s="202"/>
      <c r="FX879" s="202"/>
      <c r="FY879" s="202"/>
      <c r="FZ879" s="202"/>
      <c r="GA879" s="202"/>
      <c r="GB879" s="202"/>
      <c r="GC879" s="202"/>
      <c r="GD879" s="202"/>
      <c r="GE879" s="202"/>
      <c r="GF879" s="202"/>
      <c r="GG879" s="202"/>
      <c r="GH879" s="202"/>
    </row>
    <row r="880" spans="1:190" x14ac:dyDescent="0.25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  <c r="FE880" s="202"/>
      <c r="FF880" s="202"/>
      <c r="FG880" s="202"/>
      <c r="FH880" s="202"/>
      <c r="FI880" s="202"/>
      <c r="FJ880" s="202"/>
      <c r="FK880" s="202"/>
      <c r="FL880" s="202"/>
      <c r="FM880" s="202"/>
      <c r="FN880" s="202"/>
      <c r="FO880" s="202"/>
      <c r="FP880" s="202"/>
      <c r="FQ880" s="202"/>
      <c r="FR880" s="202"/>
      <c r="FS880" s="202"/>
      <c r="FT880" s="202"/>
      <c r="FU880" s="202"/>
      <c r="FV880" s="202"/>
      <c r="FW880" s="202"/>
      <c r="FX880" s="202"/>
      <c r="FY880" s="202"/>
      <c r="FZ880" s="202"/>
      <c r="GA880" s="202"/>
      <c r="GB880" s="202"/>
      <c r="GC880" s="202"/>
      <c r="GD880" s="202"/>
      <c r="GE880" s="202"/>
      <c r="GF880" s="202"/>
      <c r="GG880" s="202"/>
      <c r="GH880" s="202"/>
    </row>
    <row r="881" spans="1:190" x14ac:dyDescent="0.25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  <c r="FE881" s="202"/>
      <c r="FF881" s="202"/>
      <c r="FG881" s="202"/>
      <c r="FH881" s="202"/>
      <c r="FI881" s="202"/>
      <c r="FJ881" s="202"/>
      <c r="FK881" s="202"/>
      <c r="FL881" s="202"/>
      <c r="FM881" s="202"/>
      <c r="FN881" s="202"/>
      <c r="FO881" s="202"/>
      <c r="FP881" s="202"/>
      <c r="FQ881" s="202"/>
      <c r="FR881" s="202"/>
      <c r="FS881" s="202"/>
      <c r="FT881" s="202"/>
      <c r="FU881" s="202"/>
      <c r="FV881" s="202"/>
      <c r="FW881" s="202"/>
      <c r="FX881" s="202"/>
      <c r="FY881" s="202"/>
      <c r="FZ881" s="202"/>
      <c r="GA881" s="202"/>
      <c r="GB881" s="202"/>
      <c r="GC881" s="202"/>
      <c r="GD881" s="202"/>
      <c r="GE881" s="202"/>
      <c r="GF881" s="202"/>
      <c r="GG881" s="202"/>
      <c r="GH881" s="202"/>
    </row>
    <row r="882" spans="1:190" x14ac:dyDescent="0.25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  <c r="FE882" s="202"/>
      <c r="FF882" s="202"/>
      <c r="FG882" s="202"/>
      <c r="FH882" s="202"/>
      <c r="FI882" s="202"/>
      <c r="FJ882" s="202"/>
      <c r="FK882" s="202"/>
      <c r="FL882" s="202"/>
      <c r="FM882" s="202"/>
      <c r="FN882" s="202"/>
      <c r="FO882" s="202"/>
      <c r="FP882" s="202"/>
      <c r="FQ882" s="202"/>
      <c r="FR882" s="202"/>
      <c r="FS882" s="202"/>
      <c r="FT882" s="202"/>
      <c r="FU882" s="202"/>
      <c r="FV882" s="202"/>
      <c r="FW882" s="202"/>
      <c r="FX882" s="202"/>
      <c r="FY882" s="202"/>
      <c r="FZ882" s="202"/>
      <c r="GA882" s="202"/>
      <c r="GB882" s="202"/>
      <c r="GC882" s="202"/>
      <c r="GD882" s="202"/>
      <c r="GE882" s="202"/>
      <c r="GF882" s="202"/>
      <c r="GG882" s="202"/>
      <c r="GH882" s="202"/>
    </row>
    <row r="883" spans="1:190" x14ac:dyDescent="0.25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  <c r="FE883" s="202"/>
      <c r="FF883" s="202"/>
      <c r="FG883" s="202"/>
      <c r="FH883" s="202"/>
      <c r="FI883" s="202"/>
      <c r="FJ883" s="202"/>
      <c r="FK883" s="202"/>
      <c r="FL883" s="202"/>
      <c r="FM883" s="202"/>
      <c r="FN883" s="202"/>
      <c r="FO883" s="202"/>
      <c r="FP883" s="202"/>
      <c r="FQ883" s="202"/>
      <c r="FR883" s="202"/>
      <c r="FS883" s="202"/>
      <c r="FT883" s="202"/>
      <c r="FU883" s="202"/>
      <c r="FV883" s="202"/>
      <c r="FW883" s="202"/>
      <c r="FX883" s="202"/>
      <c r="FY883" s="202"/>
      <c r="FZ883" s="202"/>
      <c r="GA883" s="202"/>
      <c r="GB883" s="202"/>
      <c r="GC883" s="202"/>
      <c r="GD883" s="202"/>
      <c r="GE883" s="202"/>
      <c r="GF883" s="202"/>
      <c r="GG883" s="202"/>
      <c r="GH883" s="202"/>
    </row>
    <row r="884" spans="1:190" x14ac:dyDescent="0.25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  <c r="FE884" s="202"/>
      <c r="FF884" s="202"/>
      <c r="FG884" s="202"/>
      <c r="FH884" s="202"/>
      <c r="FI884" s="202"/>
      <c r="FJ884" s="202"/>
      <c r="FK884" s="202"/>
      <c r="FL884" s="202"/>
      <c r="FM884" s="202"/>
      <c r="FN884" s="202"/>
      <c r="FO884" s="202"/>
      <c r="FP884" s="202"/>
      <c r="FQ884" s="202"/>
      <c r="FR884" s="202"/>
      <c r="FS884" s="202"/>
      <c r="FT884" s="202"/>
      <c r="FU884" s="202"/>
      <c r="FV884" s="202"/>
      <c r="FW884" s="202"/>
      <c r="FX884" s="202"/>
      <c r="FY884" s="202"/>
      <c r="FZ884" s="202"/>
      <c r="GA884" s="202"/>
      <c r="GB884" s="202"/>
      <c r="GC884" s="202"/>
      <c r="GD884" s="202"/>
      <c r="GE884" s="202"/>
      <c r="GF884" s="202"/>
      <c r="GG884" s="202"/>
      <c r="GH884" s="202"/>
    </row>
    <row r="885" spans="1:190" x14ac:dyDescent="0.25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  <c r="FE885" s="202"/>
      <c r="FF885" s="202"/>
      <c r="FG885" s="202"/>
      <c r="FH885" s="202"/>
      <c r="FI885" s="202"/>
      <c r="FJ885" s="202"/>
      <c r="FK885" s="202"/>
      <c r="FL885" s="202"/>
      <c r="FM885" s="202"/>
      <c r="FN885" s="202"/>
      <c r="FO885" s="202"/>
      <c r="FP885" s="202"/>
      <c r="FQ885" s="202"/>
      <c r="FR885" s="202"/>
      <c r="FS885" s="202"/>
      <c r="FT885" s="202"/>
      <c r="FU885" s="202"/>
      <c r="FV885" s="202"/>
      <c r="FW885" s="202"/>
      <c r="FX885" s="202"/>
      <c r="FY885" s="202"/>
      <c r="FZ885" s="202"/>
      <c r="GA885" s="202"/>
      <c r="GB885" s="202"/>
      <c r="GC885" s="202"/>
      <c r="GD885" s="202"/>
      <c r="GE885" s="202"/>
      <c r="GF885" s="202"/>
      <c r="GG885" s="202"/>
      <c r="GH885" s="202"/>
    </row>
    <row r="886" spans="1:190" x14ac:dyDescent="0.25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  <c r="FE886" s="202"/>
      <c r="FF886" s="202"/>
      <c r="FG886" s="202"/>
      <c r="FH886" s="202"/>
      <c r="FI886" s="202"/>
      <c r="FJ886" s="202"/>
      <c r="FK886" s="202"/>
      <c r="FL886" s="202"/>
      <c r="FM886" s="202"/>
      <c r="FN886" s="202"/>
      <c r="FO886" s="202"/>
      <c r="FP886" s="202"/>
      <c r="FQ886" s="202"/>
      <c r="FR886" s="202"/>
      <c r="FS886" s="202"/>
      <c r="FT886" s="202"/>
      <c r="FU886" s="202"/>
      <c r="FV886" s="202"/>
      <c r="FW886" s="202"/>
      <c r="FX886" s="202"/>
      <c r="FY886" s="202"/>
      <c r="FZ886" s="202"/>
      <c r="GA886" s="202"/>
      <c r="GB886" s="202"/>
      <c r="GC886" s="202"/>
      <c r="GD886" s="202"/>
      <c r="GE886" s="202"/>
      <c r="GF886" s="202"/>
      <c r="GG886" s="202"/>
      <c r="GH886" s="202"/>
    </row>
    <row r="887" spans="1:190" x14ac:dyDescent="0.25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  <c r="FE887" s="202"/>
      <c r="FF887" s="202"/>
      <c r="FG887" s="202"/>
      <c r="FH887" s="202"/>
      <c r="FI887" s="202"/>
      <c r="FJ887" s="202"/>
      <c r="FK887" s="202"/>
      <c r="FL887" s="202"/>
      <c r="FM887" s="202"/>
      <c r="FN887" s="202"/>
      <c r="FO887" s="202"/>
      <c r="FP887" s="202"/>
      <c r="FQ887" s="202"/>
      <c r="FR887" s="202"/>
      <c r="FS887" s="202"/>
      <c r="FT887" s="202"/>
      <c r="FU887" s="202"/>
      <c r="FV887" s="202"/>
      <c r="FW887" s="202"/>
      <c r="FX887" s="202"/>
      <c r="FY887" s="202"/>
      <c r="FZ887" s="202"/>
      <c r="GA887" s="202"/>
      <c r="GB887" s="202"/>
      <c r="GC887" s="202"/>
      <c r="GD887" s="202"/>
      <c r="GE887" s="202"/>
      <c r="GF887" s="202"/>
      <c r="GG887" s="202"/>
      <c r="GH887" s="202"/>
    </row>
    <row r="888" spans="1:190" x14ac:dyDescent="0.25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  <c r="FE888" s="202"/>
      <c r="FF888" s="202"/>
      <c r="FG888" s="202"/>
      <c r="FH888" s="202"/>
      <c r="FI888" s="202"/>
      <c r="FJ888" s="202"/>
      <c r="FK888" s="202"/>
      <c r="FL888" s="202"/>
      <c r="FM888" s="202"/>
      <c r="FN888" s="202"/>
      <c r="FO888" s="202"/>
      <c r="FP888" s="202"/>
      <c r="FQ888" s="202"/>
      <c r="FR888" s="202"/>
      <c r="FS888" s="202"/>
      <c r="FT888" s="202"/>
      <c r="FU888" s="202"/>
      <c r="FV888" s="202"/>
      <c r="FW888" s="202"/>
      <c r="FX888" s="202"/>
      <c r="FY888" s="202"/>
      <c r="FZ888" s="202"/>
      <c r="GA888" s="202"/>
      <c r="GB888" s="202"/>
      <c r="GC888" s="202"/>
      <c r="GD888" s="202"/>
      <c r="GE888" s="202"/>
      <c r="GF888" s="202"/>
      <c r="GG888" s="202"/>
      <c r="GH888" s="202"/>
    </row>
    <row r="889" spans="1:190" x14ac:dyDescent="0.25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  <c r="FE889" s="202"/>
      <c r="FF889" s="202"/>
      <c r="FG889" s="202"/>
      <c r="FH889" s="202"/>
      <c r="FI889" s="202"/>
      <c r="FJ889" s="202"/>
      <c r="FK889" s="202"/>
      <c r="FL889" s="202"/>
      <c r="FM889" s="202"/>
      <c r="FN889" s="202"/>
      <c r="FO889" s="202"/>
      <c r="FP889" s="202"/>
      <c r="FQ889" s="202"/>
      <c r="FR889" s="202"/>
      <c r="FS889" s="202"/>
      <c r="FT889" s="202"/>
      <c r="FU889" s="202"/>
      <c r="FV889" s="202"/>
      <c r="FW889" s="202"/>
      <c r="FX889" s="202"/>
      <c r="FY889" s="202"/>
      <c r="FZ889" s="202"/>
      <c r="GA889" s="202"/>
      <c r="GB889" s="202"/>
      <c r="GC889" s="202"/>
      <c r="GD889" s="202"/>
      <c r="GE889" s="202"/>
      <c r="GF889" s="202"/>
      <c r="GG889" s="202"/>
      <c r="GH889" s="202"/>
    </row>
    <row r="890" spans="1:190" x14ac:dyDescent="0.25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  <c r="FE890" s="202"/>
      <c r="FF890" s="202"/>
      <c r="FG890" s="202"/>
      <c r="FH890" s="202"/>
      <c r="FI890" s="202"/>
      <c r="FJ890" s="202"/>
      <c r="FK890" s="202"/>
      <c r="FL890" s="202"/>
      <c r="FM890" s="202"/>
      <c r="FN890" s="202"/>
      <c r="FO890" s="202"/>
      <c r="FP890" s="202"/>
      <c r="FQ890" s="202"/>
      <c r="FR890" s="202"/>
      <c r="FS890" s="202"/>
      <c r="FT890" s="202"/>
      <c r="FU890" s="202"/>
      <c r="FV890" s="202"/>
      <c r="FW890" s="202"/>
      <c r="FX890" s="202"/>
      <c r="FY890" s="202"/>
      <c r="FZ890" s="202"/>
      <c r="GA890" s="202"/>
      <c r="GB890" s="202"/>
      <c r="GC890" s="202"/>
      <c r="GD890" s="202"/>
      <c r="GE890" s="202"/>
      <c r="GF890" s="202"/>
      <c r="GG890" s="202"/>
      <c r="GH890" s="202"/>
    </row>
    <row r="891" spans="1:190" x14ac:dyDescent="0.25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  <c r="FE891" s="202"/>
      <c r="FF891" s="202"/>
      <c r="FG891" s="202"/>
      <c r="FH891" s="202"/>
      <c r="FI891" s="202"/>
      <c r="FJ891" s="202"/>
      <c r="FK891" s="202"/>
      <c r="FL891" s="202"/>
      <c r="FM891" s="202"/>
      <c r="FN891" s="202"/>
      <c r="FO891" s="202"/>
      <c r="FP891" s="202"/>
      <c r="FQ891" s="202"/>
      <c r="FR891" s="202"/>
      <c r="FS891" s="202"/>
      <c r="FT891" s="202"/>
      <c r="FU891" s="202"/>
      <c r="FV891" s="202"/>
      <c r="FW891" s="202"/>
      <c r="FX891" s="202"/>
      <c r="FY891" s="202"/>
      <c r="FZ891" s="202"/>
      <c r="GA891" s="202"/>
      <c r="GB891" s="202"/>
      <c r="GC891" s="202"/>
      <c r="GD891" s="202"/>
      <c r="GE891" s="202"/>
      <c r="GF891" s="202"/>
      <c r="GG891" s="202"/>
      <c r="GH891" s="202"/>
    </row>
    <row r="892" spans="1:190" x14ac:dyDescent="0.25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  <c r="FE892" s="202"/>
      <c r="FF892" s="202"/>
      <c r="FG892" s="202"/>
      <c r="FH892" s="202"/>
      <c r="FI892" s="202"/>
      <c r="FJ892" s="202"/>
      <c r="FK892" s="202"/>
      <c r="FL892" s="202"/>
      <c r="FM892" s="202"/>
      <c r="FN892" s="202"/>
      <c r="FO892" s="202"/>
      <c r="FP892" s="202"/>
      <c r="FQ892" s="202"/>
      <c r="FR892" s="202"/>
      <c r="FS892" s="202"/>
      <c r="FT892" s="202"/>
      <c r="FU892" s="202"/>
      <c r="FV892" s="202"/>
      <c r="FW892" s="202"/>
      <c r="FX892" s="202"/>
      <c r="FY892" s="202"/>
      <c r="FZ892" s="202"/>
      <c r="GA892" s="202"/>
      <c r="GB892" s="202"/>
      <c r="GC892" s="202"/>
      <c r="GD892" s="202"/>
      <c r="GE892" s="202"/>
      <c r="GF892" s="202"/>
      <c r="GG892" s="202"/>
      <c r="GH892" s="202"/>
    </row>
    <row r="893" spans="1:190" x14ac:dyDescent="0.25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  <c r="FE893" s="202"/>
      <c r="FF893" s="202"/>
      <c r="FG893" s="202"/>
      <c r="FH893" s="202"/>
      <c r="FI893" s="202"/>
      <c r="FJ893" s="202"/>
      <c r="FK893" s="202"/>
      <c r="FL893" s="202"/>
      <c r="FM893" s="202"/>
      <c r="FN893" s="202"/>
      <c r="FO893" s="202"/>
      <c r="FP893" s="202"/>
      <c r="FQ893" s="202"/>
      <c r="FR893" s="202"/>
      <c r="FS893" s="202"/>
      <c r="FT893" s="202"/>
      <c r="FU893" s="202"/>
      <c r="FV893" s="202"/>
      <c r="FW893" s="202"/>
      <c r="FX893" s="202"/>
      <c r="FY893" s="202"/>
      <c r="FZ893" s="202"/>
      <c r="GA893" s="202"/>
      <c r="GB893" s="202"/>
      <c r="GC893" s="202"/>
      <c r="GD893" s="202"/>
      <c r="GE893" s="202"/>
      <c r="GF893" s="202"/>
      <c r="GG893" s="202"/>
      <c r="GH893" s="202"/>
    </row>
    <row r="894" spans="1:190" x14ac:dyDescent="0.25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  <c r="FE894" s="202"/>
      <c r="FF894" s="202"/>
      <c r="FG894" s="202"/>
      <c r="FH894" s="202"/>
      <c r="FI894" s="202"/>
      <c r="FJ894" s="202"/>
      <c r="FK894" s="202"/>
      <c r="FL894" s="202"/>
      <c r="FM894" s="202"/>
      <c r="FN894" s="202"/>
      <c r="FO894" s="202"/>
      <c r="FP894" s="202"/>
      <c r="FQ894" s="202"/>
      <c r="FR894" s="202"/>
      <c r="FS894" s="202"/>
      <c r="FT894" s="202"/>
      <c r="FU894" s="202"/>
      <c r="FV894" s="202"/>
      <c r="FW894" s="202"/>
      <c r="FX894" s="202"/>
      <c r="FY894" s="202"/>
      <c r="FZ894" s="202"/>
      <c r="GA894" s="202"/>
      <c r="GB894" s="202"/>
      <c r="GC894" s="202"/>
      <c r="GD894" s="202"/>
      <c r="GE894" s="202"/>
      <c r="GF894" s="202"/>
      <c r="GG894" s="202"/>
      <c r="GH894" s="202"/>
    </row>
    <row r="895" spans="1:190" x14ac:dyDescent="0.25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  <c r="FE895" s="202"/>
      <c r="FF895" s="202"/>
      <c r="FG895" s="202"/>
      <c r="FH895" s="202"/>
      <c r="FI895" s="202"/>
      <c r="FJ895" s="202"/>
      <c r="FK895" s="202"/>
      <c r="FL895" s="202"/>
      <c r="FM895" s="202"/>
      <c r="FN895" s="202"/>
      <c r="FO895" s="202"/>
      <c r="FP895" s="202"/>
      <c r="FQ895" s="202"/>
      <c r="FR895" s="202"/>
      <c r="FS895" s="202"/>
      <c r="FT895" s="202"/>
      <c r="FU895" s="202"/>
      <c r="FV895" s="202"/>
      <c r="FW895" s="202"/>
      <c r="FX895" s="202"/>
      <c r="FY895" s="202"/>
      <c r="FZ895" s="202"/>
      <c r="GA895" s="202"/>
      <c r="GB895" s="202"/>
      <c r="GC895" s="202"/>
      <c r="GD895" s="202"/>
      <c r="GE895" s="202"/>
      <c r="GF895" s="202"/>
      <c r="GG895" s="202"/>
      <c r="GH895" s="202"/>
    </row>
    <row r="896" spans="1:190" x14ac:dyDescent="0.25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  <c r="FE896" s="202"/>
      <c r="FF896" s="202"/>
      <c r="FG896" s="202"/>
      <c r="FH896" s="202"/>
      <c r="FI896" s="202"/>
      <c r="FJ896" s="202"/>
      <c r="FK896" s="202"/>
      <c r="FL896" s="202"/>
      <c r="FM896" s="202"/>
      <c r="FN896" s="202"/>
      <c r="FO896" s="202"/>
      <c r="FP896" s="202"/>
      <c r="FQ896" s="202"/>
      <c r="FR896" s="202"/>
      <c r="FS896" s="202"/>
      <c r="FT896" s="202"/>
      <c r="FU896" s="202"/>
      <c r="FV896" s="202"/>
      <c r="FW896" s="202"/>
      <c r="FX896" s="202"/>
      <c r="FY896" s="202"/>
      <c r="FZ896" s="202"/>
      <c r="GA896" s="202"/>
      <c r="GB896" s="202"/>
      <c r="GC896" s="202"/>
      <c r="GD896" s="202"/>
      <c r="GE896" s="202"/>
      <c r="GF896" s="202"/>
      <c r="GG896" s="202"/>
      <c r="GH896" s="202"/>
    </row>
    <row r="897" spans="1:190" x14ac:dyDescent="0.25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  <c r="FE897" s="202"/>
      <c r="FF897" s="202"/>
      <c r="FG897" s="202"/>
      <c r="FH897" s="202"/>
      <c r="FI897" s="202"/>
      <c r="FJ897" s="202"/>
      <c r="FK897" s="202"/>
      <c r="FL897" s="202"/>
      <c r="FM897" s="202"/>
      <c r="FN897" s="202"/>
      <c r="FO897" s="202"/>
      <c r="FP897" s="202"/>
      <c r="FQ897" s="202"/>
      <c r="FR897" s="202"/>
      <c r="FS897" s="202"/>
      <c r="FT897" s="202"/>
      <c r="FU897" s="202"/>
      <c r="FV897" s="202"/>
      <c r="FW897" s="202"/>
      <c r="FX897" s="202"/>
      <c r="FY897" s="202"/>
      <c r="FZ897" s="202"/>
      <c r="GA897" s="202"/>
      <c r="GB897" s="202"/>
      <c r="GC897" s="202"/>
      <c r="GD897" s="202"/>
      <c r="GE897" s="202"/>
      <c r="GF897" s="202"/>
      <c r="GG897" s="202"/>
      <c r="GH897" s="202"/>
    </row>
    <row r="898" spans="1:190" x14ac:dyDescent="0.25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  <c r="FE898" s="202"/>
      <c r="FF898" s="202"/>
      <c r="FG898" s="202"/>
      <c r="FH898" s="202"/>
      <c r="FI898" s="202"/>
      <c r="FJ898" s="202"/>
      <c r="FK898" s="202"/>
      <c r="FL898" s="202"/>
      <c r="FM898" s="202"/>
      <c r="FN898" s="202"/>
      <c r="FO898" s="202"/>
      <c r="FP898" s="202"/>
      <c r="FQ898" s="202"/>
      <c r="FR898" s="202"/>
      <c r="FS898" s="202"/>
      <c r="FT898" s="202"/>
      <c r="FU898" s="202"/>
      <c r="FV898" s="202"/>
      <c r="FW898" s="202"/>
      <c r="FX898" s="202"/>
      <c r="FY898" s="202"/>
      <c r="FZ898" s="202"/>
      <c r="GA898" s="202"/>
      <c r="GB898" s="202"/>
      <c r="GC898" s="202"/>
      <c r="GD898" s="202"/>
      <c r="GE898" s="202"/>
      <c r="GF898" s="202"/>
      <c r="GG898" s="202"/>
      <c r="GH898" s="202"/>
    </row>
    <row r="899" spans="1:190" x14ac:dyDescent="0.25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  <c r="FE899" s="202"/>
      <c r="FF899" s="202"/>
      <c r="FG899" s="202"/>
      <c r="FH899" s="202"/>
      <c r="FI899" s="202"/>
      <c r="FJ899" s="202"/>
      <c r="FK899" s="202"/>
      <c r="FL899" s="202"/>
      <c r="FM899" s="202"/>
      <c r="FN899" s="202"/>
      <c r="FO899" s="202"/>
      <c r="FP899" s="202"/>
      <c r="FQ899" s="202"/>
      <c r="FR899" s="202"/>
      <c r="FS899" s="202"/>
      <c r="FT899" s="202"/>
      <c r="FU899" s="202"/>
      <c r="FV899" s="202"/>
      <c r="FW899" s="202"/>
      <c r="FX899" s="202"/>
      <c r="FY899" s="202"/>
      <c r="FZ899" s="202"/>
      <c r="GA899" s="202"/>
      <c r="GB899" s="202"/>
      <c r="GC899" s="202"/>
      <c r="GD899" s="202"/>
      <c r="GE899" s="202"/>
      <c r="GF899" s="202"/>
      <c r="GG899" s="202"/>
      <c r="GH899" s="202"/>
    </row>
    <row r="900" spans="1:190" x14ac:dyDescent="0.25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  <c r="FE900" s="202"/>
      <c r="FF900" s="202"/>
      <c r="FG900" s="202"/>
      <c r="FH900" s="202"/>
      <c r="FI900" s="202"/>
      <c r="FJ900" s="202"/>
      <c r="FK900" s="202"/>
      <c r="FL900" s="202"/>
      <c r="FM900" s="202"/>
      <c r="FN900" s="202"/>
      <c r="FO900" s="202"/>
      <c r="FP900" s="202"/>
      <c r="FQ900" s="202"/>
      <c r="FR900" s="202"/>
      <c r="FS900" s="202"/>
      <c r="FT900" s="202"/>
      <c r="FU900" s="202"/>
      <c r="FV900" s="202"/>
      <c r="FW900" s="202"/>
      <c r="FX900" s="202"/>
      <c r="FY900" s="202"/>
      <c r="FZ900" s="202"/>
      <c r="GA900" s="202"/>
      <c r="GB900" s="202"/>
      <c r="GC900" s="202"/>
      <c r="GD900" s="202"/>
      <c r="GE900" s="202"/>
      <c r="GF900" s="202"/>
      <c r="GG900" s="202"/>
      <c r="GH900" s="202"/>
    </row>
    <row r="901" spans="1:190" x14ac:dyDescent="0.25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  <c r="FE901" s="202"/>
      <c r="FF901" s="202"/>
      <c r="FG901" s="202"/>
      <c r="FH901" s="202"/>
      <c r="FI901" s="202"/>
      <c r="FJ901" s="202"/>
      <c r="FK901" s="202"/>
      <c r="FL901" s="202"/>
      <c r="FM901" s="202"/>
      <c r="FN901" s="202"/>
      <c r="FO901" s="202"/>
      <c r="FP901" s="202"/>
      <c r="FQ901" s="202"/>
      <c r="FR901" s="202"/>
      <c r="FS901" s="202"/>
      <c r="FT901" s="202"/>
      <c r="FU901" s="202"/>
      <c r="FV901" s="202"/>
      <c r="FW901" s="202"/>
      <c r="FX901" s="202"/>
      <c r="FY901" s="202"/>
      <c r="FZ901" s="202"/>
      <c r="GA901" s="202"/>
      <c r="GB901" s="202"/>
      <c r="GC901" s="202"/>
      <c r="GD901" s="202"/>
      <c r="GE901" s="202"/>
      <c r="GF901" s="202"/>
      <c r="GG901" s="202"/>
      <c r="GH901" s="202"/>
    </row>
    <row r="902" spans="1:190" x14ac:dyDescent="0.25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  <c r="FE902" s="202"/>
      <c r="FF902" s="202"/>
      <c r="FG902" s="202"/>
      <c r="FH902" s="202"/>
      <c r="FI902" s="202"/>
      <c r="FJ902" s="202"/>
      <c r="FK902" s="202"/>
      <c r="FL902" s="202"/>
      <c r="FM902" s="202"/>
      <c r="FN902" s="202"/>
      <c r="FO902" s="202"/>
      <c r="FP902" s="202"/>
      <c r="FQ902" s="202"/>
      <c r="FR902" s="202"/>
      <c r="FS902" s="202"/>
      <c r="FT902" s="202"/>
      <c r="FU902" s="202"/>
      <c r="FV902" s="202"/>
      <c r="FW902" s="202"/>
      <c r="FX902" s="202"/>
      <c r="FY902" s="202"/>
      <c r="FZ902" s="202"/>
      <c r="GA902" s="202"/>
      <c r="GB902" s="202"/>
      <c r="GC902" s="202"/>
      <c r="GD902" s="202"/>
      <c r="GE902" s="202"/>
      <c r="GF902" s="202"/>
      <c r="GG902" s="202"/>
      <c r="GH902" s="202"/>
    </row>
    <row r="903" spans="1:190" x14ac:dyDescent="0.25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  <c r="FE903" s="202"/>
      <c r="FF903" s="202"/>
      <c r="FG903" s="202"/>
      <c r="FH903" s="202"/>
      <c r="FI903" s="202"/>
      <c r="FJ903" s="202"/>
      <c r="FK903" s="202"/>
      <c r="FL903" s="202"/>
      <c r="FM903" s="202"/>
      <c r="FN903" s="202"/>
      <c r="FO903" s="202"/>
      <c r="FP903" s="202"/>
      <c r="FQ903" s="202"/>
      <c r="FR903" s="202"/>
      <c r="FS903" s="202"/>
      <c r="FT903" s="202"/>
      <c r="FU903" s="202"/>
      <c r="FV903" s="202"/>
      <c r="FW903" s="202"/>
      <c r="FX903" s="202"/>
      <c r="FY903" s="202"/>
      <c r="FZ903" s="202"/>
      <c r="GA903" s="202"/>
      <c r="GB903" s="202"/>
      <c r="GC903" s="202"/>
      <c r="GD903" s="202"/>
      <c r="GE903" s="202"/>
      <c r="GF903" s="202"/>
      <c r="GG903" s="202"/>
      <c r="GH903" s="202"/>
    </row>
    <row r="904" spans="1:190" x14ac:dyDescent="0.25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  <c r="FE904" s="202"/>
      <c r="FF904" s="202"/>
      <c r="FG904" s="202"/>
      <c r="FH904" s="202"/>
      <c r="FI904" s="202"/>
      <c r="FJ904" s="202"/>
      <c r="FK904" s="202"/>
      <c r="FL904" s="202"/>
      <c r="FM904" s="202"/>
      <c r="FN904" s="202"/>
      <c r="FO904" s="202"/>
      <c r="FP904" s="202"/>
      <c r="FQ904" s="202"/>
      <c r="FR904" s="202"/>
      <c r="FS904" s="202"/>
      <c r="FT904" s="202"/>
      <c r="FU904" s="202"/>
      <c r="FV904" s="202"/>
      <c r="FW904" s="202"/>
      <c r="FX904" s="202"/>
      <c r="FY904" s="202"/>
      <c r="FZ904" s="202"/>
      <c r="GA904" s="202"/>
      <c r="GB904" s="202"/>
      <c r="GC904" s="202"/>
      <c r="GD904" s="202"/>
      <c r="GE904" s="202"/>
      <c r="GF904" s="202"/>
      <c r="GG904" s="202"/>
      <c r="GH904" s="202"/>
    </row>
    <row r="905" spans="1:190" x14ac:dyDescent="0.25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  <c r="FE905" s="202"/>
      <c r="FF905" s="202"/>
      <c r="FG905" s="202"/>
      <c r="FH905" s="202"/>
      <c r="FI905" s="202"/>
      <c r="FJ905" s="202"/>
      <c r="FK905" s="202"/>
      <c r="FL905" s="202"/>
      <c r="FM905" s="202"/>
      <c r="FN905" s="202"/>
      <c r="FO905" s="202"/>
      <c r="FP905" s="202"/>
      <c r="FQ905" s="202"/>
      <c r="FR905" s="202"/>
      <c r="FS905" s="202"/>
      <c r="FT905" s="202"/>
      <c r="FU905" s="202"/>
      <c r="FV905" s="202"/>
      <c r="FW905" s="202"/>
      <c r="FX905" s="202"/>
      <c r="FY905" s="202"/>
      <c r="FZ905" s="202"/>
      <c r="GA905" s="202"/>
      <c r="GB905" s="202"/>
      <c r="GC905" s="202"/>
      <c r="GD905" s="202"/>
      <c r="GE905" s="202"/>
      <c r="GF905" s="202"/>
      <c r="GG905" s="202"/>
      <c r="GH905" s="202"/>
    </row>
    <row r="906" spans="1:190" x14ac:dyDescent="0.25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  <c r="FE906" s="202"/>
      <c r="FF906" s="202"/>
      <c r="FG906" s="202"/>
      <c r="FH906" s="202"/>
      <c r="FI906" s="202"/>
      <c r="FJ906" s="202"/>
      <c r="FK906" s="202"/>
      <c r="FL906" s="202"/>
      <c r="FM906" s="202"/>
      <c r="FN906" s="202"/>
      <c r="FO906" s="202"/>
      <c r="FP906" s="202"/>
      <c r="FQ906" s="202"/>
      <c r="FR906" s="202"/>
      <c r="FS906" s="202"/>
      <c r="FT906" s="202"/>
      <c r="FU906" s="202"/>
      <c r="FV906" s="202"/>
      <c r="FW906" s="202"/>
      <c r="FX906" s="202"/>
      <c r="FY906" s="202"/>
      <c r="FZ906" s="202"/>
      <c r="GA906" s="202"/>
      <c r="GB906" s="202"/>
      <c r="GC906" s="202"/>
      <c r="GD906" s="202"/>
      <c r="GE906" s="202"/>
      <c r="GF906" s="202"/>
      <c r="GG906" s="202"/>
      <c r="GH906" s="202"/>
    </row>
    <row r="907" spans="1:190" x14ac:dyDescent="0.25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  <c r="FE907" s="202"/>
      <c r="FF907" s="202"/>
      <c r="FG907" s="202"/>
      <c r="FH907" s="202"/>
      <c r="FI907" s="202"/>
      <c r="FJ907" s="202"/>
      <c r="FK907" s="202"/>
      <c r="FL907" s="202"/>
      <c r="FM907" s="202"/>
      <c r="FN907" s="202"/>
      <c r="FO907" s="202"/>
      <c r="FP907" s="202"/>
      <c r="FQ907" s="202"/>
      <c r="FR907" s="202"/>
      <c r="FS907" s="202"/>
      <c r="FT907" s="202"/>
      <c r="FU907" s="202"/>
      <c r="FV907" s="202"/>
      <c r="FW907" s="202"/>
      <c r="FX907" s="202"/>
      <c r="FY907" s="202"/>
      <c r="FZ907" s="202"/>
      <c r="GA907" s="202"/>
      <c r="GB907" s="202"/>
      <c r="GC907" s="202"/>
      <c r="GD907" s="202"/>
      <c r="GE907" s="202"/>
      <c r="GF907" s="202"/>
      <c r="GG907" s="202"/>
      <c r="GH907" s="202"/>
    </row>
    <row r="908" spans="1:190" x14ac:dyDescent="0.25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  <c r="FE908" s="202"/>
      <c r="FF908" s="202"/>
      <c r="FG908" s="202"/>
      <c r="FH908" s="202"/>
      <c r="FI908" s="202"/>
      <c r="FJ908" s="202"/>
      <c r="FK908" s="202"/>
      <c r="FL908" s="202"/>
      <c r="FM908" s="202"/>
      <c r="FN908" s="202"/>
      <c r="FO908" s="202"/>
      <c r="FP908" s="202"/>
      <c r="FQ908" s="202"/>
      <c r="FR908" s="202"/>
      <c r="FS908" s="202"/>
      <c r="FT908" s="202"/>
      <c r="FU908" s="202"/>
      <c r="FV908" s="202"/>
      <c r="FW908" s="202"/>
      <c r="FX908" s="202"/>
      <c r="FY908" s="202"/>
      <c r="FZ908" s="202"/>
      <c r="GA908" s="202"/>
      <c r="GB908" s="202"/>
      <c r="GC908" s="202"/>
      <c r="GD908" s="202"/>
      <c r="GE908" s="202"/>
      <c r="GF908" s="202"/>
      <c r="GG908" s="202"/>
      <c r="GH908" s="202"/>
    </row>
    <row r="909" spans="1:190" x14ac:dyDescent="0.25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  <c r="FE909" s="202"/>
      <c r="FF909" s="202"/>
      <c r="FG909" s="202"/>
      <c r="FH909" s="202"/>
      <c r="FI909" s="202"/>
      <c r="FJ909" s="202"/>
      <c r="FK909" s="202"/>
      <c r="FL909" s="202"/>
      <c r="FM909" s="202"/>
      <c r="FN909" s="202"/>
      <c r="FO909" s="202"/>
      <c r="FP909" s="202"/>
      <c r="FQ909" s="202"/>
      <c r="FR909" s="202"/>
      <c r="FS909" s="202"/>
      <c r="FT909" s="202"/>
      <c r="FU909" s="202"/>
      <c r="FV909" s="202"/>
      <c r="FW909" s="202"/>
      <c r="FX909" s="202"/>
      <c r="FY909" s="202"/>
      <c r="FZ909" s="202"/>
      <c r="GA909" s="202"/>
      <c r="GB909" s="202"/>
      <c r="GC909" s="202"/>
      <c r="GD909" s="202"/>
      <c r="GE909" s="202"/>
      <c r="GF909" s="202"/>
      <c r="GG909" s="202"/>
      <c r="GH909" s="202"/>
    </row>
    <row r="910" spans="1:190" x14ac:dyDescent="0.25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  <c r="FE910" s="202"/>
      <c r="FF910" s="202"/>
      <c r="FG910" s="202"/>
      <c r="FH910" s="202"/>
      <c r="FI910" s="202"/>
      <c r="FJ910" s="202"/>
      <c r="FK910" s="202"/>
      <c r="FL910" s="202"/>
      <c r="FM910" s="202"/>
      <c r="FN910" s="202"/>
      <c r="FO910" s="202"/>
      <c r="FP910" s="202"/>
      <c r="FQ910" s="202"/>
      <c r="FR910" s="202"/>
      <c r="FS910" s="202"/>
      <c r="FT910" s="202"/>
      <c r="FU910" s="202"/>
      <c r="FV910" s="202"/>
      <c r="FW910" s="202"/>
      <c r="FX910" s="202"/>
      <c r="FY910" s="202"/>
      <c r="FZ910" s="202"/>
      <c r="GA910" s="202"/>
      <c r="GB910" s="202"/>
      <c r="GC910" s="202"/>
      <c r="GD910" s="202"/>
      <c r="GE910" s="202"/>
      <c r="GF910" s="202"/>
      <c r="GG910" s="202"/>
      <c r="GH910" s="202"/>
    </row>
    <row r="911" spans="1:190" x14ac:dyDescent="0.25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  <c r="FE911" s="202"/>
      <c r="FF911" s="202"/>
      <c r="FG911" s="202"/>
      <c r="FH911" s="202"/>
      <c r="FI911" s="202"/>
      <c r="FJ911" s="202"/>
      <c r="FK911" s="202"/>
      <c r="FL911" s="202"/>
      <c r="FM911" s="202"/>
      <c r="FN911" s="202"/>
      <c r="FO911" s="202"/>
      <c r="FP911" s="202"/>
      <c r="FQ911" s="202"/>
      <c r="FR911" s="202"/>
      <c r="FS911" s="202"/>
      <c r="FT911" s="202"/>
      <c r="FU911" s="202"/>
      <c r="FV911" s="202"/>
      <c r="FW911" s="202"/>
      <c r="FX911" s="202"/>
      <c r="FY911" s="202"/>
      <c r="FZ911" s="202"/>
      <c r="GA911" s="202"/>
      <c r="GB911" s="202"/>
      <c r="GC911" s="202"/>
      <c r="GD911" s="202"/>
      <c r="GE911" s="202"/>
      <c r="GF911" s="202"/>
      <c r="GG911" s="202"/>
      <c r="GH911" s="202"/>
    </row>
    <row r="912" spans="1:190" x14ac:dyDescent="0.25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  <c r="FE912" s="202"/>
      <c r="FF912" s="202"/>
      <c r="FG912" s="202"/>
      <c r="FH912" s="202"/>
      <c r="FI912" s="202"/>
      <c r="FJ912" s="202"/>
      <c r="FK912" s="202"/>
      <c r="FL912" s="202"/>
      <c r="FM912" s="202"/>
      <c r="FN912" s="202"/>
      <c r="FO912" s="202"/>
      <c r="FP912" s="202"/>
      <c r="FQ912" s="202"/>
      <c r="FR912" s="202"/>
      <c r="FS912" s="202"/>
      <c r="FT912" s="202"/>
      <c r="FU912" s="202"/>
      <c r="FV912" s="202"/>
      <c r="FW912" s="202"/>
      <c r="FX912" s="202"/>
      <c r="FY912" s="202"/>
      <c r="FZ912" s="202"/>
      <c r="GA912" s="202"/>
      <c r="GB912" s="202"/>
      <c r="GC912" s="202"/>
      <c r="GD912" s="202"/>
      <c r="GE912" s="202"/>
      <c r="GF912" s="202"/>
      <c r="GG912" s="202"/>
      <c r="GH912" s="202"/>
    </row>
    <row r="913" spans="1:190" x14ac:dyDescent="0.25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  <c r="FE913" s="202"/>
      <c r="FF913" s="202"/>
      <c r="FG913" s="202"/>
      <c r="FH913" s="202"/>
      <c r="FI913" s="202"/>
      <c r="FJ913" s="202"/>
      <c r="FK913" s="202"/>
      <c r="FL913" s="202"/>
      <c r="FM913" s="202"/>
      <c r="FN913" s="202"/>
      <c r="FO913" s="202"/>
      <c r="FP913" s="202"/>
      <c r="FQ913" s="202"/>
      <c r="FR913" s="202"/>
      <c r="FS913" s="202"/>
      <c r="FT913" s="202"/>
      <c r="FU913" s="202"/>
      <c r="FV913" s="202"/>
      <c r="FW913" s="202"/>
      <c r="FX913" s="202"/>
      <c r="FY913" s="202"/>
      <c r="FZ913" s="202"/>
      <c r="GA913" s="202"/>
      <c r="GB913" s="202"/>
      <c r="GC913" s="202"/>
      <c r="GD913" s="202"/>
      <c r="GE913" s="202"/>
      <c r="GF913" s="202"/>
      <c r="GG913" s="202"/>
      <c r="GH913" s="202"/>
    </row>
    <row r="914" spans="1:190" x14ac:dyDescent="0.25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  <c r="FE914" s="202"/>
      <c r="FF914" s="202"/>
      <c r="FG914" s="202"/>
      <c r="FH914" s="202"/>
      <c r="FI914" s="202"/>
      <c r="FJ914" s="202"/>
      <c r="FK914" s="202"/>
      <c r="FL914" s="202"/>
      <c r="FM914" s="202"/>
      <c r="FN914" s="202"/>
      <c r="FO914" s="202"/>
      <c r="FP914" s="202"/>
      <c r="FQ914" s="202"/>
      <c r="FR914" s="202"/>
      <c r="FS914" s="202"/>
      <c r="FT914" s="202"/>
      <c r="FU914" s="202"/>
      <c r="FV914" s="202"/>
      <c r="FW914" s="202"/>
      <c r="FX914" s="202"/>
      <c r="FY914" s="202"/>
      <c r="FZ914" s="202"/>
      <c r="GA914" s="202"/>
      <c r="GB914" s="202"/>
      <c r="GC914" s="202"/>
      <c r="GD914" s="202"/>
      <c r="GE914" s="202"/>
      <c r="GF914" s="202"/>
      <c r="GG914" s="202"/>
      <c r="GH914" s="202"/>
    </row>
    <row r="915" spans="1:190" x14ac:dyDescent="0.25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  <c r="FE915" s="202"/>
      <c r="FF915" s="202"/>
      <c r="FG915" s="202"/>
      <c r="FH915" s="202"/>
      <c r="FI915" s="202"/>
      <c r="FJ915" s="202"/>
      <c r="FK915" s="202"/>
      <c r="FL915" s="202"/>
      <c r="FM915" s="202"/>
      <c r="FN915" s="202"/>
      <c r="FO915" s="202"/>
      <c r="FP915" s="202"/>
      <c r="FQ915" s="202"/>
      <c r="FR915" s="202"/>
      <c r="FS915" s="202"/>
      <c r="FT915" s="202"/>
      <c r="FU915" s="202"/>
      <c r="FV915" s="202"/>
      <c r="FW915" s="202"/>
      <c r="FX915" s="202"/>
      <c r="FY915" s="202"/>
      <c r="FZ915" s="202"/>
      <c r="GA915" s="202"/>
      <c r="GB915" s="202"/>
      <c r="GC915" s="202"/>
      <c r="GD915" s="202"/>
      <c r="GE915" s="202"/>
      <c r="GF915" s="202"/>
      <c r="GG915" s="202"/>
      <c r="GH915" s="202"/>
    </row>
    <row r="916" spans="1:190" x14ac:dyDescent="0.25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  <c r="FE916" s="202"/>
      <c r="FF916" s="202"/>
      <c r="FG916" s="202"/>
      <c r="FH916" s="202"/>
      <c r="FI916" s="202"/>
      <c r="FJ916" s="202"/>
      <c r="FK916" s="202"/>
      <c r="FL916" s="202"/>
      <c r="FM916" s="202"/>
      <c r="FN916" s="202"/>
      <c r="FO916" s="202"/>
      <c r="FP916" s="202"/>
      <c r="FQ916" s="202"/>
      <c r="FR916" s="202"/>
      <c r="FS916" s="202"/>
      <c r="FT916" s="202"/>
      <c r="FU916" s="202"/>
      <c r="FV916" s="202"/>
      <c r="FW916" s="202"/>
      <c r="FX916" s="202"/>
      <c r="FY916" s="202"/>
      <c r="FZ916" s="202"/>
      <c r="GA916" s="202"/>
      <c r="GB916" s="202"/>
      <c r="GC916" s="202"/>
      <c r="GD916" s="202"/>
      <c r="GE916" s="202"/>
      <c r="GF916" s="202"/>
      <c r="GG916" s="202"/>
      <c r="GH916" s="202"/>
    </row>
    <row r="917" spans="1:190" x14ac:dyDescent="0.25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  <c r="FE917" s="202"/>
      <c r="FF917" s="202"/>
      <c r="FG917" s="202"/>
      <c r="FH917" s="202"/>
      <c r="FI917" s="202"/>
      <c r="FJ917" s="202"/>
      <c r="FK917" s="202"/>
      <c r="FL917" s="202"/>
      <c r="FM917" s="202"/>
      <c r="FN917" s="202"/>
      <c r="FO917" s="202"/>
      <c r="FP917" s="202"/>
      <c r="FQ917" s="202"/>
      <c r="FR917" s="202"/>
      <c r="FS917" s="202"/>
      <c r="FT917" s="202"/>
      <c r="FU917" s="202"/>
      <c r="FV917" s="202"/>
      <c r="FW917" s="202"/>
      <c r="FX917" s="202"/>
      <c r="FY917" s="202"/>
      <c r="FZ917" s="202"/>
      <c r="GA917" s="202"/>
      <c r="GB917" s="202"/>
      <c r="GC917" s="202"/>
      <c r="GD917" s="202"/>
      <c r="GE917" s="202"/>
      <c r="GF917" s="202"/>
      <c r="GG917" s="202"/>
      <c r="GH917" s="202"/>
    </row>
    <row r="918" spans="1:190" x14ac:dyDescent="0.25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  <c r="FE918" s="202"/>
      <c r="FF918" s="202"/>
      <c r="FG918" s="202"/>
      <c r="FH918" s="202"/>
      <c r="FI918" s="202"/>
      <c r="FJ918" s="202"/>
      <c r="FK918" s="202"/>
      <c r="FL918" s="202"/>
      <c r="FM918" s="202"/>
      <c r="FN918" s="202"/>
      <c r="FO918" s="202"/>
      <c r="FP918" s="202"/>
      <c r="FQ918" s="202"/>
      <c r="FR918" s="202"/>
      <c r="FS918" s="202"/>
      <c r="FT918" s="202"/>
      <c r="FU918" s="202"/>
      <c r="FV918" s="202"/>
      <c r="FW918" s="202"/>
      <c r="FX918" s="202"/>
      <c r="FY918" s="202"/>
      <c r="FZ918" s="202"/>
      <c r="GA918" s="202"/>
      <c r="GB918" s="202"/>
      <c r="GC918" s="202"/>
      <c r="GD918" s="202"/>
      <c r="GE918" s="202"/>
      <c r="GF918" s="202"/>
      <c r="GG918" s="202"/>
      <c r="GH918" s="202"/>
    </row>
    <row r="919" spans="1:190" x14ac:dyDescent="0.25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  <c r="FE919" s="202"/>
      <c r="FF919" s="202"/>
      <c r="FG919" s="202"/>
      <c r="FH919" s="202"/>
      <c r="FI919" s="202"/>
      <c r="FJ919" s="202"/>
      <c r="FK919" s="202"/>
      <c r="FL919" s="202"/>
      <c r="FM919" s="202"/>
      <c r="FN919" s="202"/>
      <c r="FO919" s="202"/>
      <c r="FP919" s="202"/>
      <c r="FQ919" s="202"/>
      <c r="FR919" s="202"/>
      <c r="FS919" s="202"/>
      <c r="FT919" s="202"/>
      <c r="FU919" s="202"/>
      <c r="FV919" s="202"/>
      <c r="FW919" s="202"/>
      <c r="FX919" s="202"/>
      <c r="FY919" s="202"/>
      <c r="FZ919" s="202"/>
      <c r="GA919" s="202"/>
      <c r="GB919" s="202"/>
      <c r="GC919" s="202"/>
      <c r="GD919" s="202"/>
      <c r="GE919" s="202"/>
      <c r="GF919" s="202"/>
      <c r="GG919" s="202"/>
      <c r="GH919" s="202"/>
    </row>
    <row r="920" spans="1:190" x14ac:dyDescent="0.25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  <c r="FE920" s="202"/>
      <c r="FF920" s="202"/>
      <c r="FG920" s="202"/>
      <c r="FH920" s="202"/>
      <c r="FI920" s="202"/>
      <c r="FJ920" s="202"/>
      <c r="FK920" s="202"/>
      <c r="FL920" s="202"/>
      <c r="FM920" s="202"/>
      <c r="FN920" s="202"/>
      <c r="FO920" s="202"/>
      <c r="FP920" s="202"/>
      <c r="FQ920" s="202"/>
      <c r="FR920" s="202"/>
      <c r="FS920" s="202"/>
      <c r="FT920" s="202"/>
      <c r="FU920" s="202"/>
      <c r="FV920" s="202"/>
      <c r="FW920" s="202"/>
      <c r="FX920" s="202"/>
      <c r="FY920" s="202"/>
      <c r="FZ920" s="202"/>
      <c r="GA920" s="202"/>
      <c r="GB920" s="202"/>
      <c r="GC920" s="202"/>
      <c r="GD920" s="202"/>
      <c r="GE920" s="202"/>
      <c r="GF920" s="202"/>
      <c r="GG920" s="202"/>
      <c r="GH920" s="202"/>
    </row>
    <row r="921" spans="1:190" x14ac:dyDescent="0.25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  <c r="FE921" s="202"/>
      <c r="FF921" s="202"/>
      <c r="FG921" s="202"/>
      <c r="FH921" s="202"/>
      <c r="FI921" s="202"/>
      <c r="FJ921" s="202"/>
      <c r="FK921" s="202"/>
      <c r="FL921" s="202"/>
      <c r="FM921" s="202"/>
      <c r="FN921" s="202"/>
      <c r="FO921" s="202"/>
      <c r="FP921" s="202"/>
      <c r="FQ921" s="202"/>
      <c r="FR921" s="202"/>
      <c r="FS921" s="202"/>
      <c r="FT921" s="202"/>
      <c r="FU921" s="202"/>
      <c r="FV921" s="202"/>
      <c r="FW921" s="202"/>
      <c r="FX921" s="202"/>
      <c r="FY921" s="202"/>
      <c r="FZ921" s="202"/>
      <c r="GA921" s="202"/>
      <c r="GB921" s="202"/>
      <c r="GC921" s="202"/>
      <c r="GD921" s="202"/>
      <c r="GE921" s="202"/>
      <c r="GF921" s="202"/>
      <c r="GG921" s="202"/>
      <c r="GH921" s="202"/>
    </row>
    <row r="922" spans="1:190" x14ac:dyDescent="0.25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  <c r="FE922" s="202"/>
      <c r="FF922" s="202"/>
      <c r="FG922" s="202"/>
      <c r="FH922" s="202"/>
      <c r="FI922" s="202"/>
      <c r="FJ922" s="202"/>
      <c r="FK922" s="202"/>
      <c r="FL922" s="202"/>
      <c r="FM922" s="202"/>
      <c r="FN922" s="202"/>
      <c r="FO922" s="202"/>
      <c r="FP922" s="202"/>
      <c r="FQ922" s="202"/>
      <c r="FR922" s="202"/>
      <c r="FS922" s="202"/>
      <c r="FT922" s="202"/>
      <c r="FU922" s="202"/>
      <c r="FV922" s="202"/>
      <c r="FW922" s="202"/>
      <c r="FX922" s="202"/>
      <c r="FY922" s="202"/>
      <c r="FZ922" s="202"/>
      <c r="GA922" s="202"/>
      <c r="GB922" s="202"/>
      <c r="GC922" s="202"/>
      <c r="GD922" s="202"/>
      <c r="GE922" s="202"/>
      <c r="GF922" s="202"/>
      <c r="GG922" s="202"/>
      <c r="GH922" s="202"/>
    </row>
    <row r="923" spans="1:190" x14ac:dyDescent="0.25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  <c r="FE923" s="202"/>
      <c r="FF923" s="202"/>
      <c r="FG923" s="202"/>
      <c r="FH923" s="202"/>
      <c r="FI923" s="202"/>
      <c r="FJ923" s="202"/>
      <c r="FK923" s="202"/>
      <c r="FL923" s="202"/>
      <c r="FM923" s="202"/>
      <c r="FN923" s="202"/>
      <c r="FO923" s="202"/>
      <c r="FP923" s="202"/>
      <c r="FQ923" s="202"/>
      <c r="FR923" s="202"/>
      <c r="FS923" s="202"/>
      <c r="FT923" s="202"/>
      <c r="FU923" s="202"/>
      <c r="FV923" s="202"/>
      <c r="FW923" s="202"/>
      <c r="FX923" s="202"/>
      <c r="FY923" s="202"/>
      <c r="FZ923" s="202"/>
      <c r="GA923" s="202"/>
      <c r="GB923" s="202"/>
      <c r="GC923" s="202"/>
      <c r="GD923" s="202"/>
      <c r="GE923" s="202"/>
      <c r="GF923" s="202"/>
      <c r="GG923" s="202"/>
      <c r="GH923" s="202"/>
    </row>
    <row r="924" spans="1:190" x14ac:dyDescent="0.25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  <c r="FE924" s="202"/>
      <c r="FF924" s="202"/>
      <c r="FG924" s="202"/>
      <c r="FH924" s="202"/>
      <c r="FI924" s="202"/>
      <c r="FJ924" s="202"/>
      <c r="FK924" s="202"/>
      <c r="FL924" s="202"/>
      <c r="FM924" s="202"/>
      <c r="FN924" s="202"/>
      <c r="FO924" s="202"/>
      <c r="FP924" s="202"/>
      <c r="FQ924" s="202"/>
      <c r="FR924" s="202"/>
      <c r="FS924" s="202"/>
      <c r="FT924" s="202"/>
      <c r="FU924" s="202"/>
      <c r="FV924" s="202"/>
      <c r="FW924" s="202"/>
      <c r="FX924" s="202"/>
      <c r="FY924" s="202"/>
      <c r="FZ924" s="202"/>
      <c r="GA924" s="202"/>
      <c r="GB924" s="202"/>
      <c r="GC924" s="202"/>
      <c r="GD924" s="202"/>
      <c r="GE924" s="202"/>
      <c r="GF924" s="202"/>
      <c r="GG924" s="202"/>
      <c r="GH924" s="202"/>
    </row>
    <row r="925" spans="1:190" x14ac:dyDescent="0.25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  <c r="FE925" s="202"/>
      <c r="FF925" s="202"/>
      <c r="FG925" s="202"/>
      <c r="FH925" s="202"/>
      <c r="FI925" s="202"/>
      <c r="FJ925" s="202"/>
      <c r="FK925" s="202"/>
      <c r="FL925" s="202"/>
      <c r="FM925" s="202"/>
      <c r="FN925" s="202"/>
      <c r="FO925" s="202"/>
      <c r="FP925" s="202"/>
      <c r="FQ925" s="202"/>
      <c r="FR925" s="202"/>
      <c r="FS925" s="202"/>
      <c r="FT925" s="202"/>
      <c r="FU925" s="202"/>
      <c r="FV925" s="202"/>
      <c r="FW925" s="202"/>
      <c r="FX925" s="202"/>
      <c r="FY925" s="202"/>
      <c r="FZ925" s="202"/>
      <c r="GA925" s="202"/>
      <c r="GB925" s="202"/>
      <c r="GC925" s="202"/>
      <c r="GD925" s="202"/>
      <c r="GE925" s="202"/>
      <c r="GF925" s="202"/>
      <c r="GG925" s="202"/>
      <c r="GH925" s="202"/>
    </row>
    <row r="926" spans="1:190" x14ac:dyDescent="0.25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  <c r="FE926" s="202"/>
      <c r="FF926" s="202"/>
      <c r="FG926" s="202"/>
      <c r="FH926" s="202"/>
      <c r="FI926" s="202"/>
      <c r="FJ926" s="202"/>
      <c r="FK926" s="202"/>
      <c r="FL926" s="202"/>
      <c r="FM926" s="202"/>
      <c r="FN926" s="202"/>
      <c r="FO926" s="202"/>
      <c r="FP926" s="202"/>
      <c r="FQ926" s="202"/>
      <c r="FR926" s="202"/>
      <c r="FS926" s="202"/>
      <c r="FT926" s="202"/>
      <c r="FU926" s="202"/>
      <c r="FV926" s="202"/>
      <c r="FW926" s="202"/>
      <c r="FX926" s="202"/>
      <c r="FY926" s="202"/>
      <c r="FZ926" s="202"/>
      <c r="GA926" s="202"/>
      <c r="GB926" s="202"/>
      <c r="GC926" s="202"/>
      <c r="GD926" s="202"/>
      <c r="GE926" s="202"/>
      <c r="GF926" s="202"/>
      <c r="GG926" s="202"/>
      <c r="GH926" s="202"/>
    </row>
    <row r="927" spans="1:190" x14ac:dyDescent="0.25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  <c r="FE927" s="202"/>
      <c r="FF927" s="202"/>
      <c r="FG927" s="202"/>
      <c r="FH927" s="202"/>
      <c r="FI927" s="202"/>
      <c r="FJ927" s="202"/>
      <c r="FK927" s="202"/>
      <c r="FL927" s="202"/>
      <c r="FM927" s="202"/>
      <c r="FN927" s="202"/>
      <c r="FO927" s="202"/>
      <c r="FP927" s="202"/>
      <c r="FQ927" s="202"/>
      <c r="FR927" s="202"/>
      <c r="FS927" s="202"/>
      <c r="FT927" s="202"/>
      <c r="FU927" s="202"/>
      <c r="FV927" s="202"/>
      <c r="FW927" s="202"/>
      <c r="FX927" s="202"/>
      <c r="FY927" s="202"/>
      <c r="FZ927" s="202"/>
      <c r="GA927" s="202"/>
      <c r="GB927" s="202"/>
      <c r="GC927" s="202"/>
      <c r="GD927" s="202"/>
      <c r="GE927" s="202"/>
      <c r="GF927" s="202"/>
      <c r="GG927" s="202"/>
      <c r="GH927" s="202"/>
    </row>
    <row r="928" spans="1:190" x14ac:dyDescent="0.25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  <c r="FE928" s="202"/>
      <c r="FF928" s="202"/>
      <c r="FG928" s="202"/>
      <c r="FH928" s="202"/>
      <c r="FI928" s="202"/>
      <c r="FJ928" s="202"/>
      <c r="FK928" s="202"/>
      <c r="FL928" s="202"/>
      <c r="FM928" s="202"/>
      <c r="FN928" s="202"/>
      <c r="FO928" s="202"/>
      <c r="FP928" s="202"/>
      <c r="FQ928" s="202"/>
      <c r="FR928" s="202"/>
      <c r="FS928" s="202"/>
      <c r="FT928" s="202"/>
      <c r="FU928" s="202"/>
      <c r="FV928" s="202"/>
      <c r="FW928" s="202"/>
      <c r="FX928" s="202"/>
      <c r="FY928" s="202"/>
      <c r="FZ928" s="202"/>
      <c r="GA928" s="202"/>
      <c r="GB928" s="202"/>
      <c r="GC928" s="202"/>
      <c r="GD928" s="202"/>
      <c r="GE928" s="202"/>
      <c r="GF928" s="202"/>
      <c r="GG928" s="202"/>
      <c r="GH928" s="202"/>
    </row>
    <row r="929" spans="1:190" x14ac:dyDescent="0.25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  <c r="FE929" s="202"/>
      <c r="FF929" s="202"/>
      <c r="FG929" s="202"/>
      <c r="FH929" s="202"/>
      <c r="FI929" s="202"/>
      <c r="FJ929" s="202"/>
      <c r="FK929" s="202"/>
      <c r="FL929" s="202"/>
      <c r="FM929" s="202"/>
      <c r="FN929" s="202"/>
      <c r="FO929" s="202"/>
      <c r="FP929" s="202"/>
      <c r="FQ929" s="202"/>
      <c r="FR929" s="202"/>
      <c r="FS929" s="202"/>
      <c r="FT929" s="202"/>
      <c r="FU929" s="202"/>
      <c r="FV929" s="202"/>
      <c r="FW929" s="202"/>
      <c r="FX929" s="202"/>
      <c r="FY929" s="202"/>
      <c r="FZ929" s="202"/>
      <c r="GA929" s="202"/>
      <c r="GB929" s="202"/>
      <c r="GC929" s="202"/>
      <c r="GD929" s="202"/>
      <c r="GE929" s="202"/>
      <c r="GF929" s="202"/>
      <c r="GG929" s="202"/>
      <c r="GH929" s="202"/>
    </row>
    <row r="930" spans="1:190" x14ac:dyDescent="0.25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  <c r="FE930" s="202"/>
      <c r="FF930" s="202"/>
      <c r="FG930" s="202"/>
      <c r="FH930" s="202"/>
      <c r="FI930" s="202"/>
      <c r="FJ930" s="202"/>
      <c r="FK930" s="202"/>
      <c r="FL930" s="202"/>
      <c r="FM930" s="202"/>
      <c r="FN930" s="202"/>
      <c r="FO930" s="202"/>
      <c r="FP930" s="202"/>
      <c r="FQ930" s="202"/>
      <c r="FR930" s="202"/>
      <c r="FS930" s="202"/>
      <c r="FT930" s="202"/>
      <c r="FU930" s="202"/>
      <c r="FV930" s="202"/>
      <c r="FW930" s="202"/>
      <c r="FX930" s="202"/>
      <c r="FY930" s="202"/>
      <c r="FZ930" s="202"/>
      <c r="GA930" s="202"/>
      <c r="GB930" s="202"/>
      <c r="GC930" s="202"/>
      <c r="GD930" s="202"/>
      <c r="GE930" s="202"/>
      <c r="GF930" s="202"/>
      <c r="GG930" s="202"/>
      <c r="GH930" s="202"/>
    </row>
    <row r="931" spans="1:190" x14ac:dyDescent="0.25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  <c r="FE931" s="202"/>
      <c r="FF931" s="202"/>
      <c r="FG931" s="202"/>
      <c r="FH931" s="202"/>
      <c r="FI931" s="202"/>
      <c r="FJ931" s="202"/>
      <c r="FK931" s="202"/>
      <c r="FL931" s="202"/>
      <c r="FM931" s="202"/>
      <c r="FN931" s="202"/>
      <c r="FO931" s="202"/>
      <c r="FP931" s="202"/>
      <c r="FQ931" s="202"/>
      <c r="FR931" s="202"/>
      <c r="FS931" s="202"/>
      <c r="FT931" s="202"/>
      <c r="FU931" s="202"/>
      <c r="FV931" s="202"/>
      <c r="FW931" s="202"/>
      <c r="FX931" s="202"/>
      <c r="FY931" s="202"/>
      <c r="FZ931" s="202"/>
      <c r="GA931" s="202"/>
      <c r="GB931" s="202"/>
      <c r="GC931" s="202"/>
      <c r="GD931" s="202"/>
      <c r="GE931" s="202"/>
      <c r="GF931" s="202"/>
      <c r="GG931" s="202"/>
      <c r="GH931" s="202"/>
    </row>
    <row r="932" spans="1:190" x14ac:dyDescent="0.25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  <c r="FE932" s="202"/>
      <c r="FF932" s="202"/>
      <c r="FG932" s="202"/>
      <c r="FH932" s="202"/>
      <c r="FI932" s="202"/>
      <c r="FJ932" s="202"/>
      <c r="FK932" s="202"/>
      <c r="FL932" s="202"/>
      <c r="FM932" s="202"/>
      <c r="FN932" s="202"/>
      <c r="FO932" s="202"/>
      <c r="FP932" s="202"/>
      <c r="FQ932" s="202"/>
      <c r="FR932" s="202"/>
      <c r="FS932" s="202"/>
      <c r="FT932" s="202"/>
      <c r="FU932" s="202"/>
      <c r="FV932" s="202"/>
      <c r="FW932" s="202"/>
      <c r="FX932" s="202"/>
      <c r="FY932" s="202"/>
      <c r="FZ932" s="202"/>
      <c r="GA932" s="202"/>
      <c r="GB932" s="202"/>
      <c r="GC932" s="202"/>
      <c r="GD932" s="202"/>
      <c r="GE932" s="202"/>
      <c r="GF932" s="202"/>
      <c r="GG932" s="202"/>
      <c r="GH932" s="202"/>
    </row>
    <row r="933" spans="1:190" x14ac:dyDescent="0.25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  <c r="FE933" s="202"/>
      <c r="FF933" s="202"/>
      <c r="FG933" s="202"/>
      <c r="FH933" s="202"/>
      <c r="FI933" s="202"/>
      <c r="FJ933" s="202"/>
      <c r="FK933" s="202"/>
      <c r="FL933" s="202"/>
      <c r="FM933" s="202"/>
      <c r="FN933" s="202"/>
      <c r="FO933" s="202"/>
      <c r="FP933" s="202"/>
      <c r="FQ933" s="202"/>
      <c r="FR933" s="202"/>
      <c r="FS933" s="202"/>
      <c r="FT933" s="202"/>
      <c r="FU933" s="202"/>
      <c r="FV933" s="202"/>
      <c r="FW933" s="202"/>
      <c r="FX933" s="202"/>
      <c r="FY933" s="202"/>
      <c r="FZ933" s="202"/>
      <c r="GA933" s="202"/>
      <c r="GB933" s="202"/>
      <c r="GC933" s="202"/>
      <c r="GD933" s="202"/>
      <c r="GE933" s="202"/>
      <c r="GF933" s="202"/>
      <c r="GG933" s="202"/>
      <c r="GH933" s="202"/>
    </row>
    <row r="934" spans="1:190" x14ac:dyDescent="0.25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  <c r="FE934" s="202"/>
      <c r="FF934" s="202"/>
      <c r="FG934" s="202"/>
      <c r="FH934" s="202"/>
      <c r="FI934" s="202"/>
      <c r="FJ934" s="202"/>
      <c r="FK934" s="202"/>
      <c r="FL934" s="202"/>
      <c r="FM934" s="202"/>
      <c r="FN934" s="202"/>
      <c r="FO934" s="202"/>
      <c r="FP934" s="202"/>
      <c r="FQ934" s="202"/>
      <c r="FR934" s="202"/>
      <c r="FS934" s="202"/>
      <c r="FT934" s="202"/>
      <c r="FU934" s="202"/>
      <c r="FV934" s="202"/>
      <c r="FW934" s="202"/>
      <c r="FX934" s="202"/>
      <c r="FY934" s="202"/>
      <c r="FZ934" s="202"/>
      <c r="GA934" s="202"/>
      <c r="GB934" s="202"/>
      <c r="GC934" s="202"/>
      <c r="GD934" s="202"/>
      <c r="GE934" s="202"/>
      <c r="GF934" s="202"/>
      <c r="GG934" s="202"/>
      <c r="GH934" s="202"/>
    </row>
    <row r="935" spans="1:190" x14ac:dyDescent="0.25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  <c r="FE935" s="202"/>
      <c r="FF935" s="202"/>
      <c r="FG935" s="202"/>
      <c r="FH935" s="202"/>
      <c r="FI935" s="202"/>
      <c r="FJ935" s="202"/>
      <c r="FK935" s="202"/>
      <c r="FL935" s="202"/>
      <c r="FM935" s="202"/>
      <c r="FN935" s="202"/>
      <c r="FO935" s="202"/>
      <c r="FP935" s="202"/>
      <c r="FQ935" s="202"/>
      <c r="FR935" s="202"/>
      <c r="FS935" s="202"/>
      <c r="FT935" s="202"/>
      <c r="FU935" s="202"/>
      <c r="FV935" s="202"/>
      <c r="FW935" s="202"/>
      <c r="FX935" s="202"/>
      <c r="FY935" s="202"/>
      <c r="FZ935" s="202"/>
      <c r="GA935" s="202"/>
      <c r="GB935" s="202"/>
      <c r="GC935" s="202"/>
      <c r="GD935" s="202"/>
      <c r="GE935" s="202"/>
      <c r="GF935" s="202"/>
      <c r="GG935" s="202"/>
      <c r="GH935" s="202"/>
    </row>
    <row r="936" spans="1:190" x14ac:dyDescent="0.25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  <c r="FE936" s="202"/>
      <c r="FF936" s="202"/>
      <c r="FG936" s="202"/>
      <c r="FH936" s="202"/>
      <c r="FI936" s="202"/>
      <c r="FJ936" s="202"/>
      <c r="FK936" s="202"/>
      <c r="FL936" s="202"/>
      <c r="FM936" s="202"/>
      <c r="FN936" s="202"/>
      <c r="FO936" s="202"/>
      <c r="FP936" s="202"/>
      <c r="FQ936" s="202"/>
      <c r="FR936" s="202"/>
      <c r="FS936" s="202"/>
      <c r="FT936" s="202"/>
      <c r="FU936" s="202"/>
      <c r="FV936" s="202"/>
      <c r="FW936" s="202"/>
      <c r="FX936" s="202"/>
      <c r="FY936" s="202"/>
      <c r="FZ936" s="202"/>
      <c r="GA936" s="202"/>
      <c r="GB936" s="202"/>
      <c r="GC936" s="202"/>
      <c r="GD936" s="202"/>
      <c r="GE936" s="202"/>
      <c r="GF936" s="202"/>
      <c r="GG936" s="202"/>
      <c r="GH936" s="202"/>
    </row>
    <row r="937" spans="1:190" x14ac:dyDescent="0.25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  <c r="FE937" s="202"/>
      <c r="FF937" s="202"/>
      <c r="FG937" s="202"/>
      <c r="FH937" s="202"/>
      <c r="FI937" s="202"/>
      <c r="FJ937" s="202"/>
      <c r="FK937" s="202"/>
      <c r="FL937" s="202"/>
      <c r="FM937" s="202"/>
      <c r="FN937" s="202"/>
      <c r="FO937" s="202"/>
      <c r="FP937" s="202"/>
      <c r="FQ937" s="202"/>
      <c r="FR937" s="202"/>
      <c r="FS937" s="202"/>
      <c r="FT937" s="202"/>
      <c r="FU937" s="202"/>
      <c r="FV937" s="202"/>
      <c r="FW937" s="202"/>
      <c r="FX937" s="202"/>
      <c r="FY937" s="202"/>
      <c r="FZ937" s="202"/>
      <c r="GA937" s="202"/>
      <c r="GB937" s="202"/>
      <c r="GC937" s="202"/>
      <c r="GD937" s="202"/>
      <c r="GE937" s="202"/>
      <c r="GF937" s="202"/>
      <c r="GG937" s="202"/>
      <c r="GH937" s="202"/>
    </row>
    <row r="938" spans="1:190" x14ac:dyDescent="0.25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  <c r="FE938" s="202"/>
      <c r="FF938" s="202"/>
      <c r="FG938" s="202"/>
      <c r="FH938" s="202"/>
      <c r="FI938" s="202"/>
      <c r="FJ938" s="202"/>
      <c r="FK938" s="202"/>
      <c r="FL938" s="202"/>
      <c r="FM938" s="202"/>
      <c r="FN938" s="202"/>
      <c r="FO938" s="202"/>
      <c r="FP938" s="202"/>
      <c r="FQ938" s="202"/>
      <c r="FR938" s="202"/>
      <c r="FS938" s="202"/>
      <c r="FT938" s="202"/>
      <c r="FU938" s="202"/>
      <c r="FV938" s="202"/>
      <c r="FW938" s="202"/>
      <c r="FX938" s="202"/>
      <c r="FY938" s="202"/>
      <c r="FZ938" s="202"/>
      <c r="GA938" s="202"/>
      <c r="GB938" s="202"/>
      <c r="GC938" s="202"/>
      <c r="GD938" s="202"/>
      <c r="GE938" s="202"/>
      <c r="GF938" s="202"/>
      <c r="GG938" s="202"/>
      <c r="GH938" s="202"/>
    </row>
    <row r="939" spans="1:190" x14ac:dyDescent="0.25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  <c r="FE939" s="202"/>
      <c r="FF939" s="202"/>
      <c r="FG939" s="202"/>
      <c r="FH939" s="202"/>
      <c r="FI939" s="202"/>
      <c r="FJ939" s="202"/>
      <c r="FK939" s="202"/>
      <c r="FL939" s="202"/>
      <c r="FM939" s="202"/>
      <c r="FN939" s="202"/>
      <c r="FO939" s="202"/>
      <c r="FP939" s="202"/>
      <c r="FQ939" s="202"/>
      <c r="FR939" s="202"/>
      <c r="FS939" s="202"/>
      <c r="FT939" s="202"/>
      <c r="FU939" s="202"/>
      <c r="FV939" s="202"/>
      <c r="FW939" s="202"/>
      <c r="FX939" s="202"/>
      <c r="FY939" s="202"/>
      <c r="FZ939" s="202"/>
      <c r="GA939" s="202"/>
      <c r="GB939" s="202"/>
      <c r="GC939" s="202"/>
      <c r="GD939" s="202"/>
      <c r="GE939" s="202"/>
      <c r="GF939" s="202"/>
      <c r="GG939" s="202"/>
      <c r="GH939" s="202"/>
    </row>
    <row r="940" spans="1:190" x14ac:dyDescent="0.25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  <c r="FE940" s="202"/>
      <c r="FF940" s="202"/>
      <c r="FG940" s="202"/>
      <c r="FH940" s="202"/>
      <c r="FI940" s="202"/>
      <c r="FJ940" s="202"/>
      <c r="FK940" s="202"/>
      <c r="FL940" s="202"/>
      <c r="FM940" s="202"/>
      <c r="FN940" s="202"/>
      <c r="FO940" s="202"/>
      <c r="FP940" s="202"/>
      <c r="FQ940" s="202"/>
      <c r="FR940" s="202"/>
      <c r="FS940" s="202"/>
      <c r="FT940" s="202"/>
      <c r="FU940" s="202"/>
      <c r="FV940" s="202"/>
      <c r="FW940" s="202"/>
      <c r="FX940" s="202"/>
      <c r="FY940" s="202"/>
      <c r="FZ940" s="202"/>
      <c r="GA940" s="202"/>
      <c r="GB940" s="202"/>
      <c r="GC940" s="202"/>
      <c r="GD940" s="202"/>
      <c r="GE940" s="202"/>
      <c r="GF940" s="202"/>
      <c r="GG940" s="202"/>
      <c r="GH940" s="202"/>
    </row>
    <row r="941" spans="1:190" x14ac:dyDescent="0.25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  <c r="FE941" s="202"/>
      <c r="FF941" s="202"/>
      <c r="FG941" s="202"/>
      <c r="FH941" s="202"/>
      <c r="FI941" s="202"/>
      <c r="FJ941" s="202"/>
      <c r="FK941" s="202"/>
      <c r="FL941" s="202"/>
      <c r="FM941" s="202"/>
      <c r="FN941" s="202"/>
      <c r="FO941" s="202"/>
      <c r="FP941" s="202"/>
      <c r="FQ941" s="202"/>
      <c r="FR941" s="202"/>
      <c r="FS941" s="202"/>
      <c r="FT941" s="202"/>
      <c r="FU941" s="202"/>
      <c r="FV941" s="202"/>
      <c r="FW941" s="202"/>
      <c r="FX941" s="202"/>
      <c r="FY941" s="202"/>
      <c r="FZ941" s="202"/>
      <c r="GA941" s="202"/>
      <c r="GB941" s="202"/>
      <c r="GC941" s="202"/>
      <c r="GD941" s="202"/>
      <c r="GE941" s="202"/>
      <c r="GF941" s="202"/>
      <c r="GG941" s="202"/>
      <c r="GH941" s="202"/>
    </row>
    <row r="942" spans="1:190" x14ac:dyDescent="0.25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  <c r="FE942" s="202"/>
      <c r="FF942" s="202"/>
      <c r="FG942" s="202"/>
      <c r="FH942" s="202"/>
      <c r="FI942" s="202"/>
      <c r="FJ942" s="202"/>
      <c r="FK942" s="202"/>
      <c r="FL942" s="202"/>
      <c r="FM942" s="202"/>
      <c r="FN942" s="202"/>
      <c r="FO942" s="202"/>
      <c r="FP942" s="202"/>
      <c r="FQ942" s="202"/>
      <c r="FR942" s="202"/>
      <c r="FS942" s="202"/>
      <c r="FT942" s="202"/>
      <c r="FU942" s="202"/>
      <c r="FV942" s="202"/>
      <c r="FW942" s="202"/>
      <c r="FX942" s="202"/>
      <c r="FY942" s="202"/>
      <c r="FZ942" s="202"/>
      <c r="GA942" s="202"/>
      <c r="GB942" s="202"/>
      <c r="GC942" s="202"/>
      <c r="GD942" s="202"/>
      <c r="GE942" s="202"/>
      <c r="GF942" s="202"/>
      <c r="GG942" s="202"/>
      <c r="GH942" s="202"/>
    </row>
    <row r="943" spans="1:190" x14ac:dyDescent="0.25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  <c r="FE943" s="202"/>
      <c r="FF943" s="202"/>
      <c r="FG943" s="202"/>
      <c r="FH943" s="202"/>
      <c r="FI943" s="202"/>
      <c r="FJ943" s="202"/>
      <c r="FK943" s="202"/>
      <c r="FL943" s="202"/>
      <c r="FM943" s="202"/>
      <c r="FN943" s="202"/>
      <c r="FO943" s="202"/>
      <c r="FP943" s="202"/>
      <c r="FQ943" s="202"/>
      <c r="FR943" s="202"/>
      <c r="FS943" s="202"/>
      <c r="FT943" s="202"/>
      <c r="FU943" s="202"/>
      <c r="FV943" s="202"/>
      <c r="FW943" s="202"/>
      <c r="FX943" s="202"/>
      <c r="FY943" s="202"/>
      <c r="FZ943" s="202"/>
      <c r="GA943" s="202"/>
      <c r="GB943" s="202"/>
      <c r="GC943" s="202"/>
      <c r="GD943" s="202"/>
      <c r="GE943" s="202"/>
      <c r="GF943" s="202"/>
      <c r="GG943" s="202"/>
      <c r="GH943" s="202"/>
    </row>
    <row r="944" spans="1:190" x14ac:dyDescent="0.25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  <c r="FE944" s="202"/>
      <c r="FF944" s="202"/>
      <c r="FG944" s="202"/>
      <c r="FH944" s="202"/>
      <c r="FI944" s="202"/>
      <c r="FJ944" s="202"/>
      <c r="FK944" s="202"/>
      <c r="FL944" s="202"/>
      <c r="FM944" s="202"/>
      <c r="FN944" s="202"/>
      <c r="FO944" s="202"/>
      <c r="FP944" s="202"/>
      <c r="FQ944" s="202"/>
      <c r="FR944" s="202"/>
      <c r="FS944" s="202"/>
      <c r="FT944" s="202"/>
      <c r="FU944" s="202"/>
      <c r="FV944" s="202"/>
      <c r="FW944" s="202"/>
      <c r="FX944" s="202"/>
      <c r="FY944" s="202"/>
      <c r="FZ944" s="202"/>
      <c r="GA944" s="202"/>
      <c r="GB944" s="202"/>
      <c r="GC944" s="202"/>
      <c r="GD944" s="202"/>
      <c r="GE944" s="202"/>
      <c r="GF944" s="202"/>
      <c r="GG944" s="202"/>
      <c r="GH944" s="202"/>
    </row>
    <row r="945" spans="1:190" x14ac:dyDescent="0.25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  <c r="FE945" s="202"/>
      <c r="FF945" s="202"/>
      <c r="FG945" s="202"/>
      <c r="FH945" s="202"/>
      <c r="FI945" s="202"/>
      <c r="FJ945" s="202"/>
      <c r="FK945" s="202"/>
      <c r="FL945" s="202"/>
      <c r="FM945" s="202"/>
      <c r="FN945" s="202"/>
      <c r="FO945" s="202"/>
      <c r="FP945" s="202"/>
      <c r="FQ945" s="202"/>
      <c r="FR945" s="202"/>
      <c r="FS945" s="202"/>
      <c r="FT945" s="202"/>
      <c r="FU945" s="202"/>
      <c r="FV945" s="202"/>
      <c r="FW945" s="202"/>
      <c r="FX945" s="202"/>
      <c r="FY945" s="202"/>
      <c r="FZ945" s="202"/>
      <c r="GA945" s="202"/>
      <c r="GB945" s="202"/>
      <c r="GC945" s="202"/>
      <c r="GD945" s="202"/>
      <c r="GE945" s="202"/>
      <c r="GF945" s="202"/>
      <c r="GG945" s="202"/>
      <c r="GH945" s="202"/>
    </row>
    <row r="946" spans="1:190" x14ac:dyDescent="0.25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  <c r="FE946" s="202"/>
      <c r="FF946" s="202"/>
      <c r="FG946" s="202"/>
      <c r="FH946" s="202"/>
      <c r="FI946" s="202"/>
      <c r="FJ946" s="202"/>
      <c r="FK946" s="202"/>
      <c r="FL946" s="202"/>
      <c r="FM946" s="202"/>
      <c r="FN946" s="202"/>
      <c r="FO946" s="202"/>
      <c r="FP946" s="202"/>
      <c r="FQ946" s="202"/>
      <c r="FR946" s="202"/>
      <c r="FS946" s="202"/>
      <c r="FT946" s="202"/>
      <c r="FU946" s="202"/>
      <c r="FV946" s="202"/>
      <c r="FW946" s="202"/>
      <c r="FX946" s="202"/>
      <c r="FY946" s="202"/>
      <c r="FZ946" s="202"/>
      <c r="GA946" s="202"/>
      <c r="GB946" s="202"/>
      <c r="GC946" s="202"/>
      <c r="GD946" s="202"/>
      <c r="GE946" s="202"/>
      <c r="GF946" s="202"/>
      <c r="GG946" s="202"/>
      <c r="GH946" s="202"/>
    </row>
    <row r="947" spans="1:190" x14ac:dyDescent="0.25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  <c r="FE947" s="202"/>
      <c r="FF947" s="202"/>
      <c r="FG947" s="202"/>
      <c r="FH947" s="202"/>
      <c r="FI947" s="202"/>
      <c r="FJ947" s="202"/>
      <c r="FK947" s="202"/>
      <c r="FL947" s="202"/>
      <c r="FM947" s="202"/>
      <c r="FN947" s="202"/>
      <c r="FO947" s="202"/>
      <c r="FP947" s="202"/>
      <c r="FQ947" s="202"/>
      <c r="FR947" s="202"/>
      <c r="FS947" s="202"/>
      <c r="FT947" s="202"/>
      <c r="FU947" s="202"/>
      <c r="FV947" s="202"/>
      <c r="FW947" s="202"/>
      <c r="FX947" s="202"/>
      <c r="FY947" s="202"/>
      <c r="FZ947" s="202"/>
      <c r="GA947" s="202"/>
      <c r="GB947" s="202"/>
      <c r="GC947" s="202"/>
      <c r="GD947" s="202"/>
      <c r="GE947" s="202"/>
      <c r="GF947" s="202"/>
      <c r="GG947" s="202"/>
      <c r="GH947" s="202"/>
    </row>
    <row r="948" spans="1:190" x14ac:dyDescent="0.25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  <c r="FE948" s="202"/>
      <c r="FF948" s="202"/>
      <c r="FG948" s="202"/>
      <c r="FH948" s="202"/>
      <c r="FI948" s="202"/>
      <c r="FJ948" s="202"/>
      <c r="FK948" s="202"/>
      <c r="FL948" s="202"/>
      <c r="FM948" s="202"/>
      <c r="FN948" s="202"/>
      <c r="FO948" s="202"/>
      <c r="FP948" s="202"/>
      <c r="FQ948" s="202"/>
      <c r="FR948" s="202"/>
      <c r="FS948" s="202"/>
      <c r="FT948" s="202"/>
      <c r="FU948" s="202"/>
      <c r="FV948" s="202"/>
      <c r="FW948" s="202"/>
      <c r="FX948" s="202"/>
      <c r="FY948" s="202"/>
      <c r="FZ948" s="202"/>
      <c r="GA948" s="202"/>
      <c r="GB948" s="202"/>
      <c r="GC948" s="202"/>
      <c r="GD948" s="202"/>
      <c r="GE948" s="202"/>
      <c r="GF948" s="202"/>
      <c r="GG948" s="202"/>
      <c r="GH948" s="202"/>
    </row>
    <row r="949" spans="1:190" x14ac:dyDescent="0.25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  <c r="FE949" s="202"/>
      <c r="FF949" s="202"/>
      <c r="FG949" s="202"/>
      <c r="FH949" s="202"/>
      <c r="FI949" s="202"/>
      <c r="FJ949" s="202"/>
      <c r="FK949" s="202"/>
      <c r="FL949" s="202"/>
      <c r="FM949" s="202"/>
      <c r="FN949" s="202"/>
      <c r="FO949" s="202"/>
      <c r="FP949" s="202"/>
      <c r="FQ949" s="202"/>
      <c r="FR949" s="202"/>
      <c r="FS949" s="202"/>
      <c r="FT949" s="202"/>
      <c r="FU949" s="202"/>
      <c r="FV949" s="202"/>
      <c r="FW949" s="202"/>
      <c r="FX949" s="202"/>
      <c r="FY949" s="202"/>
      <c r="FZ949" s="202"/>
      <c r="GA949" s="202"/>
      <c r="GB949" s="202"/>
      <c r="GC949" s="202"/>
      <c r="GD949" s="202"/>
      <c r="GE949" s="202"/>
      <c r="GF949" s="202"/>
      <c r="GG949" s="202"/>
      <c r="GH949" s="202"/>
    </row>
    <row r="950" spans="1:190" x14ac:dyDescent="0.25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  <c r="FE950" s="202"/>
      <c r="FF950" s="202"/>
      <c r="FG950" s="202"/>
      <c r="FH950" s="202"/>
      <c r="FI950" s="202"/>
      <c r="FJ950" s="202"/>
      <c r="FK950" s="202"/>
      <c r="FL950" s="202"/>
      <c r="FM950" s="202"/>
      <c r="FN950" s="202"/>
      <c r="FO950" s="202"/>
      <c r="FP950" s="202"/>
      <c r="FQ950" s="202"/>
      <c r="FR950" s="202"/>
      <c r="FS950" s="202"/>
      <c r="FT950" s="202"/>
      <c r="FU950" s="202"/>
      <c r="FV950" s="202"/>
      <c r="FW950" s="202"/>
      <c r="FX950" s="202"/>
      <c r="FY950" s="202"/>
      <c r="FZ950" s="202"/>
      <c r="GA950" s="202"/>
      <c r="GB950" s="202"/>
      <c r="GC950" s="202"/>
      <c r="GD950" s="202"/>
      <c r="GE950" s="202"/>
      <c r="GF950" s="202"/>
      <c r="GG950" s="202"/>
      <c r="GH950" s="202"/>
    </row>
    <row r="951" spans="1:190" x14ac:dyDescent="0.25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  <c r="FE951" s="202"/>
      <c r="FF951" s="202"/>
      <c r="FG951" s="202"/>
      <c r="FH951" s="202"/>
      <c r="FI951" s="202"/>
      <c r="FJ951" s="202"/>
      <c r="FK951" s="202"/>
      <c r="FL951" s="202"/>
      <c r="FM951" s="202"/>
      <c r="FN951" s="202"/>
      <c r="FO951" s="202"/>
      <c r="FP951" s="202"/>
      <c r="FQ951" s="202"/>
      <c r="FR951" s="202"/>
      <c r="FS951" s="202"/>
      <c r="FT951" s="202"/>
      <c r="FU951" s="202"/>
      <c r="FV951" s="202"/>
      <c r="FW951" s="202"/>
      <c r="FX951" s="202"/>
      <c r="FY951" s="202"/>
      <c r="FZ951" s="202"/>
      <c r="GA951" s="202"/>
      <c r="GB951" s="202"/>
      <c r="GC951" s="202"/>
      <c r="GD951" s="202"/>
      <c r="GE951" s="202"/>
      <c r="GF951" s="202"/>
      <c r="GG951" s="202"/>
      <c r="GH951" s="202"/>
    </row>
    <row r="952" spans="1:190" x14ac:dyDescent="0.25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  <c r="FE952" s="202"/>
      <c r="FF952" s="202"/>
      <c r="FG952" s="202"/>
      <c r="FH952" s="202"/>
      <c r="FI952" s="202"/>
      <c r="FJ952" s="202"/>
      <c r="FK952" s="202"/>
      <c r="FL952" s="202"/>
      <c r="FM952" s="202"/>
      <c r="FN952" s="202"/>
      <c r="FO952" s="202"/>
      <c r="FP952" s="202"/>
      <c r="FQ952" s="202"/>
      <c r="FR952" s="202"/>
      <c r="FS952" s="202"/>
      <c r="FT952" s="202"/>
      <c r="FU952" s="202"/>
      <c r="FV952" s="202"/>
      <c r="FW952" s="202"/>
      <c r="FX952" s="202"/>
      <c r="FY952" s="202"/>
      <c r="FZ952" s="202"/>
      <c r="GA952" s="202"/>
      <c r="GB952" s="202"/>
      <c r="GC952" s="202"/>
      <c r="GD952" s="202"/>
      <c r="GE952" s="202"/>
      <c r="GF952" s="202"/>
      <c r="GG952" s="202"/>
      <c r="GH952" s="202"/>
    </row>
    <row r="953" spans="1:190" x14ac:dyDescent="0.25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  <c r="FE953" s="202"/>
      <c r="FF953" s="202"/>
      <c r="FG953" s="202"/>
      <c r="FH953" s="202"/>
      <c r="FI953" s="202"/>
      <c r="FJ953" s="202"/>
      <c r="FK953" s="202"/>
      <c r="FL953" s="202"/>
      <c r="FM953" s="202"/>
      <c r="FN953" s="202"/>
      <c r="FO953" s="202"/>
      <c r="FP953" s="202"/>
      <c r="FQ953" s="202"/>
      <c r="FR953" s="202"/>
      <c r="FS953" s="202"/>
      <c r="FT953" s="202"/>
      <c r="FU953" s="202"/>
      <c r="FV953" s="202"/>
      <c r="FW953" s="202"/>
      <c r="FX953" s="202"/>
      <c r="FY953" s="202"/>
      <c r="FZ953" s="202"/>
      <c r="GA953" s="202"/>
      <c r="GB953" s="202"/>
      <c r="GC953" s="202"/>
      <c r="GD953" s="202"/>
      <c r="GE953" s="202"/>
      <c r="GF953" s="202"/>
      <c r="GG953" s="202"/>
      <c r="GH953" s="202"/>
    </row>
    <row r="954" spans="1:190" x14ac:dyDescent="0.25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  <c r="FE954" s="202"/>
      <c r="FF954" s="202"/>
      <c r="FG954" s="202"/>
      <c r="FH954" s="202"/>
      <c r="FI954" s="202"/>
      <c r="FJ954" s="202"/>
      <c r="FK954" s="202"/>
      <c r="FL954" s="202"/>
      <c r="FM954" s="202"/>
      <c r="FN954" s="202"/>
      <c r="FO954" s="202"/>
      <c r="FP954" s="202"/>
      <c r="FQ954" s="202"/>
      <c r="FR954" s="202"/>
      <c r="FS954" s="202"/>
      <c r="FT954" s="202"/>
      <c r="FU954" s="202"/>
      <c r="FV954" s="202"/>
      <c r="FW954" s="202"/>
      <c r="FX954" s="202"/>
      <c r="FY954" s="202"/>
      <c r="FZ954" s="202"/>
      <c r="GA954" s="202"/>
      <c r="GB954" s="202"/>
      <c r="GC954" s="202"/>
      <c r="GD954" s="202"/>
      <c r="GE954" s="202"/>
      <c r="GF954" s="202"/>
      <c r="GG954" s="202"/>
      <c r="GH954" s="202"/>
    </row>
    <row r="955" spans="1:190" x14ac:dyDescent="0.25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  <c r="FE955" s="202"/>
      <c r="FF955" s="202"/>
      <c r="FG955" s="202"/>
      <c r="FH955" s="202"/>
      <c r="FI955" s="202"/>
      <c r="FJ955" s="202"/>
      <c r="FK955" s="202"/>
      <c r="FL955" s="202"/>
      <c r="FM955" s="202"/>
      <c r="FN955" s="202"/>
      <c r="FO955" s="202"/>
      <c r="FP955" s="202"/>
      <c r="FQ955" s="202"/>
      <c r="FR955" s="202"/>
      <c r="FS955" s="202"/>
      <c r="FT955" s="202"/>
      <c r="FU955" s="202"/>
      <c r="FV955" s="202"/>
      <c r="FW955" s="202"/>
      <c r="FX955" s="202"/>
      <c r="FY955" s="202"/>
      <c r="FZ955" s="202"/>
      <c r="GA955" s="202"/>
      <c r="GB955" s="202"/>
      <c r="GC955" s="202"/>
      <c r="GD955" s="202"/>
      <c r="GE955" s="202"/>
      <c r="GF955" s="202"/>
      <c r="GG955" s="202"/>
      <c r="GH955" s="202"/>
    </row>
    <row r="956" spans="1:190" x14ac:dyDescent="0.25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  <c r="FE956" s="202"/>
      <c r="FF956" s="202"/>
      <c r="FG956" s="202"/>
      <c r="FH956" s="202"/>
      <c r="FI956" s="202"/>
      <c r="FJ956" s="202"/>
      <c r="FK956" s="202"/>
      <c r="FL956" s="202"/>
      <c r="FM956" s="202"/>
      <c r="FN956" s="202"/>
      <c r="FO956" s="202"/>
      <c r="FP956" s="202"/>
      <c r="FQ956" s="202"/>
      <c r="FR956" s="202"/>
      <c r="FS956" s="202"/>
      <c r="FT956" s="202"/>
      <c r="FU956" s="202"/>
      <c r="FV956" s="202"/>
      <c r="FW956" s="202"/>
      <c r="FX956" s="202"/>
      <c r="FY956" s="202"/>
      <c r="FZ956" s="202"/>
      <c r="GA956" s="202"/>
      <c r="GB956" s="202"/>
      <c r="GC956" s="202"/>
      <c r="GD956" s="202"/>
      <c r="GE956" s="202"/>
      <c r="GF956" s="202"/>
      <c r="GG956" s="202"/>
      <c r="GH956" s="202"/>
    </row>
    <row r="957" spans="1:190" x14ac:dyDescent="0.25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  <c r="FE957" s="202"/>
      <c r="FF957" s="202"/>
      <c r="FG957" s="202"/>
      <c r="FH957" s="202"/>
      <c r="FI957" s="202"/>
      <c r="FJ957" s="202"/>
      <c r="FK957" s="202"/>
      <c r="FL957" s="202"/>
      <c r="FM957" s="202"/>
      <c r="FN957" s="202"/>
      <c r="FO957" s="202"/>
      <c r="FP957" s="202"/>
      <c r="FQ957" s="202"/>
      <c r="FR957" s="202"/>
      <c r="FS957" s="202"/>
      <c r="FT957" s="202"/>
      <c r="FU957" s="202"/>
      <c r="FV957" s="202"/>
      <c r="FW957" s="202"/>
      <c r="FX957" s="202"/>
      <c r="FY957" s="202"/>
      <c r="FZ957" s="202"/>
      <c r="GA957" s="202"/>
      <c r="GB957" s="202"/>
      <c r="GC957" s="202"/>
      <c r="GD957" s="202"/>
      <c r="GE957" s="202"/>
      <c r="GF957" s="202"/>
      <c r="GG957" s="202"/>
      <c r="GH957" s="202"/>
    </row>
    <row r="958" spans="1:190" x14ac:dyDescent="0.25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  <c r="FE958" s="202"/>
      <c r="FF958" s="202"/>
      <c r="FG958" s="202"/>
      <c r="FH958" s="202"/>
      <c r="FI958" s="202"/>
      <c r="FJ958" s="202"/>
      <c r="FK958" s="202"/>
      <c r="FL958" s="202"/>
      <c r="FM958" s="202"/>
      <c r="FN958" s="202"/>
      <c r="FO958" s="202"/>
      <c r="FP958" s="202"/>
      <c r="FQ958" s="202"/>
      <c r="FR958" s="202"/>
      <c r="FS958" s="202"/>
      <c r="FT958" s="202"/>
      <c r="FU958" s="202"/>
      <c r="FV958" s="202"/>
      <c r="FW958" s="202"/>
      <c r="FX958" s="202"/>
      <c r="FY958" s="202"/>
      <c r="FZ958" s="202"/>
      <c r="GA958" s="202"/>
      <c r="GB958" s="202"/>
      <c r="GC958" s="202"/>
      <c r="GD958" s="202"/>
      <c r="GE958" s="202"/>
      <c r="GF958" s="202"/>
      <c r="GG958" s="202"/>
      <c r="GH958" s="202"/>
    </row>
    <row r="959" spans="1:190" x14ac:dyDescent="0.25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  <c r="FE959" s="202"/>
      <c r="FF959" s="202"/>
      <c r="FG959" s="202"/>
      <c r="FH959" s="202"/>
      <c r="FI959" s="202"/>
      <c r="FJ959" s="202"/>
      <c r="FK959" s="202"/>
      <c r="FL959" s="202"/>
      <c r="FM959" s="202"/>
      <c r="FN959" s="202"/>
      <c r="FO959" s="202"/>
      <c r="FP959" s="202"/>
      <c r="FQ959" s="202"/>
      <c r="FR959" s="202"/>
      <c r="FS959" s="202"/>
      <c r="FT959" s="202"/>
      <c r="FU959" s="202"/>
      <c r="FV959" s="202"/>
      <c r="FW959" s="202"/>
      <c r="FX959" s="202"/>
      <c r="FY959" s="202"/>
      <c r="FZ959" s="202"/>
      <c r="GA959" s="202"/>
      <c r="GB959" s="202"/>
      <c r="GC959" s="202"/>
      <c r="GD959" s="202"/>
      <c r="GE959" s="202"/>
      <c r="GF959" s="202"/>
      <c r="GG959" s="202"/>
      <c r="GH959" s="202"/>
    </row>
    <row r="960" spans="1:190" x14ac:dyDescent="0.25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  <c r="FE960" s="202"/>
      <c r="FF960" s="202"/>
      <c r="FG960" s="202"/>
      <c r="FH960" s="202"/>
      <c r="FI960" s="202"/>
      <c r="FJ960" s="202"/>
      <c r="FK960" s="202"/>
      <c r="FL960" s="202"/>
      <c r="FM960" s="202"/>
      <c r="FN960" s="202"/>
      <c r="FO960" s="202"/>
      <c r="FP960" s="202"/>
      <c r="FQ960" s="202"/>
      <c r="FR960" s="202"/>
      <c r="FS960" s="202"/>
      <c r="FT960" s="202"/>
      <c r="FU960" s="202"/>
      <c r="FV960" s="202"/>
      <c r="FW960" s="202"/>
      <c r="FX960" s="202"/>
      <c r="FY960" s="202"/>
      <c r="FZ960" s="202"/>
      <c r="GA960" s="202"/>
      <c r="GB960" s="202"/>
      <c r="GC960" s="202"/>
      <c r="GD960" s="202"/>
      <c r="GE960" s="202"/>
      <c r="GF960" s="202"/>
      <c r="GG960" s="202"/>
      <c r="GH960" s="202"/>
    </row>
    <row r="961" spans="1:190" x14ac:dyDescent="0.25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  <c r="FE961" s="202"/>
      <c r="FF961" s="202"/>
      <c r="FG961" s="202"/>
      <c r="FH961" s="202"/>
      <c r="FI961" s="202"/>
      <c r="FJ961" s="202"/>
      <c r="FK961" s="202"/>
      <c r="FL961" s="202"/>
      <c r="FM961" s="202"/>
      <c r="FN961" s="202"/>
      <c r="FO961" s="202"/>
      <c r="FP961" s="202"/>
      <c r="FQ961" s="202"/>
      <c r="FR961" s="202"/>
      <c r="FS961" s="202"/>
      <c r="FT961" s="202"/>
      <c r="FU961" s="202"/>
      <c r="FV961" s="202"/>
      <c r="FW961" s="202"/>
      <c r="FX961" s="202"/>
      <c r="FY961" s="202"/>
      <c r="FZ961" s="202"/>
      <c r="GA961" s="202"/>
      <c r="GB961" s="202"/>
      <c r="GC961" s="202"/>
      <c r="GD961" s="202"/>
      <c r="GE961" s="202"/>
      <c r="GF961" s="202"/>
      <c r="GG961" s="202"/>
      <c r="GH961" s="202"/>
    </row>
    <row r="962" spans="1:190" x14ac:dyDescent="0.25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  <c r="FE962" s="202"/>
      <c r="FF962" s="202"/>
      <c r="FG962" s="202"/>
      <c r="FH962" s="202"/>
      <c r="FI962" s="202"/>
      <c r="FJ962" s="202"/>
      <c r="FK962" s="202"/>
      <c r="FL962" s="202"/>
      <c r="FM962" s="202"/>
      <c r="FN962" s="202"/>
      <c r="FO962" s="202"/>
      <c r="FP962" s="202"/>
      <c r="FQ962" s="202"/>
      <c r="FR962" s="202"/>
      <c r="FS962" s="202"/>
      <c r="FT962" s="202"/>
      <c r="FU962" s="202"/>
      <c r="FV962" s="202"/>
      <c r="FW962" s="202"/>
      <c r="FX962" s="202"/>
      <c r="FY962" s="202"/>
      <c r="FZ962" s="202"/>
      <c r="GA962" s="202"/>
      <c r="GB962" s="202"/>
      <c r="GC962" s="202"/>
      <c r="GD962" s="202"/>
      <c r="GE962" s="202"/>
      <c r="GF962" s="202"/>
      <c r="GG962" s="202"/>
      <c r="GH962" s="202"/>
    </row>
    <row r="963" spans="1:190" x14ac:dyDescent="0.25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  <c r="FE963" s="202"/>
      <c r="FF963" s="202"/>
      <c r="FG963" s="202"/>
      <c r="FH963" s="202"/>
      <c r="FI963" s="202"/>
      <c r="FJ963" s="202"/>
      <c r="FK963" s="202"/>
      <c r="FL963" s="202"/>
      <c r="FM963" s="202"/>
      <c r="FN963" s="202"/>
      <c r="FO963" s="202"/>
      <c r="FP963" s="202"/>
      <c r="FQ963" s="202"/>
      <c r="FR963" s="202"/>
      <c r="FS963" s="202"/>
      <c r="FT963" s="202"/>
      <c r="FU963" s="202"/>
      <c r="FV963" s="202"/>
      <c r="FW963" s="202"/>
      <c r="FX963" s="202"/>
      <c r="FY963" s="202"/>
      <c r="FZ963" s="202"/>
      <c r="GA963" s="202"/>
      <c r="GB963" s="202"/>
      <c r="GC963" s="202"/>
      <c r="GD963" s="202"/>
      <c r="GE963" s="202"/>
      <c r="GF963" s="202"/>
      <c r="GG963" s="202"/>
      <c r="GH963" s="202"/>
    </row>
    <row r="964" spans="1:190" x14ac:dyDescent="0.25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  <c r="FE964" s="202"/>
      <c r="FF964" s="202"/>
      <c r="FG964" s="202"/>
      <c r="FH964" s="202"/>
      <c r="FI964" s="202"/>
      <c r="FJ964" s="202"/>
      <c r="FK964" s="202"/>
      <c r="FL964" s="202"/>
      <c r="FM964" s="202"/>
      <c r="FN964" s="202"/>
      <c r="FO964" s="202"/>
      <c r="FP964" s="202"/>
      <c r="FQ964" s="202"/>
      <c r="FR964" s="202"/>
      <c r="FS964" s="202"/>
      <c r="FT964" s="202"/>
      <c r="FU964" s="202"/>
      <c r="FV964" s="202"/>
      <c r="FW964" s="202"/>
      <c r="FX964" s="202"/>
      <c r="FY964" s="202"/>
      <c r="FZ964" s="202"/>
      <c r="GA964" s="202"/>
      <c r="GB964" s="202"/>
      <c r="GC964" s="202"/>
      <c r="GD964" s="202"/>
      <c r="GE964" s="202"/>
      <c r="GF964" s="202"/>
      <c r="GG964" s="202"/>
      <c r="GH964" s="202"/>
    </row>
    <row r="965" spans="1:190" x14ac:dyDescent="0.25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  <c r="FE965" s="202"/>
      <c r="FF965" s="202"/>
      <c r="FG965" s="202"/>
      <c r="FH965" s="202"/>
      <c r="FI965" s="202"/>
      <c r="FJ965" s="202"/>
      <c r="FK965" s="202"/>
      <c r="FL965" s="202"/>
      <c r="FM965" s="202"/>
      <c r="FN965" s="202"/>
      <c r="FO965" s="202"/>
      <c r="FP965" s="202"/>
      <c r="FQ965" s="202"/>
      <c r="FR965" s="202"/>
      <c r="FS965" s="202"/>
      <c r="FT965" s="202"/>
      <c r="FU965" s="202"/>
      <c r="FV965" s="202"/>
      <c r="FW965" s="202"/>
      <c r="FX965" s="202"/>
      <c r="FY965" s="202"/>
      <c r="FZ965" s="202"/>
      <c r="GA965" s="202"/>
      <c r="GB965" s="202"/>
      <c r="GC965" s="202"/>
      <c r="GD965" s="202"/>
      <c r="GE965" s="202"/>
      <c r="GF965" s="202"/>
      <c r="GG965" s="202"/>
      <c r="GH965" s="202"/>
    </row>
    <row r="966" spans="1:190" x14ac:dyDescent="0.25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  <c r="FE966" s="202"/>
      <c r="FF966" s="202"/>
      <c r="FG966" s="202"/>
      <c r="FH966" s="202"/>
      <c r="FI966" s="202"/>
      <c r="FJ966" s="202"/>
      <c r="FK966" s="202"/>
      <c r="FL966" s="202"/>
      <c r="FM966" s="202"/>
      <c r="FN966" s="202"/>
      <c r="FO966" s="202"/>
      <c r="FP966" s="202"/>
      <c r="FQ966" s="202"/>
      <c r="FR966" s="202"/>
      <c r="FS966" s="202"/>
      <c r="FT966" s="202"/>
      <c r="FU966" s="202"/>
      <c r="FV966" s="202"/>
      <c r="FW966" s="202"/>
      <c r="FX966" s="202"/>
      <c r="FY966" s="202"/>
      <c r="FZ966" s="202"/>
      <c r="GA966" s="202"/>
      <c r="GB966" s="202"/>
      <c r="GC966" s="202"/>
      <c r="GD966" s="202"/>
      <c r="GE966" s="202"/>
      <c r="GF966" s="202"/>
      <c r="GG966" s="202"/>
      <c r="GH966" s="202"/>
    </row>
    <row r="967" spans="1:190" x14ac:dyDescent="0.25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  <c r="FE967" s="202"/>
      <c r="FF967" s="202"/>
      <c r="FG967" s="202"/>
      <c r="FH967" s="202"/>
      <c r="FI967" s="202"/>
      <c r="FJ967" s="202"/>
      <c r="FK967" s="202"/>
      <c r="FL967" s="202"/>
      <c r="FM967" s="202"/>
      <c r="FN967" s="202"/>
      <c r="FO967" s="202"/>
      <c r="FP967" s="202"/>
      <c r="FQ967" s="202"/>
      <c r="FR967" s="202"/>
      <c r="FS967" s="202"/>
      <c r="FT967" s="202"/>
      <c r="FU967" s="202"/>
      <c r="FV967" s="202"/>
      <c r="FW967" s="202"/>
      <c r="FX967" s="202"/>
      <c r="FY967" s="202"/>
      <c r="FZ967" s="202"/>
      <c r="GA967" s="202"/>
      <c r="GB967" s="202"/>
      <c r="GC967" s="202"/>
      <c r="GD967" s="202"/>
      <c r="GE967" s="202"/>
      <c r="GF967" s="202"/>
      <c r="GG967" s="202"/>
      <c r="GH967" s="202"/>
    </row>
    <row r="968" spans="1:190" x14ac:dyDescent="0.25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  <c r="FE968" s="202"/>
      <c r="FF968" s="202"/>
      <c r="FG968" s="202"/>
      <c r="FH968" s="202"/>
      <c r="FI968" s="202"/>
      <c r="FJ968" s="202"/>
      <c r="FK968" s="202"/>
      <c r="FL968" s="202"/>
      <c r="FM968" s="202"/>
      <c r="FN968" s="202"/>
      <c r="FO968" s="202"/>
      <c r="FP968" s="202"/>
      <c r="FQ968" s="202"/>
      <c r="FR968" s="202"/>
      <c r="FS968" s="202"/>
      <c r="FT968" s="202"/>
      <c r="FU968" s="202"/>
      <c r="FV968" s="202"/>
      <c r="FW968" s="202"/>
      <c r="FX968" s="202"/>
      <c r="FY968" s="202"/>
      <c r="FZ968" s="202"/>
      <c r="GA968" s="202"/>
      <c r="GB968" s="202"/>
      <c r="GC968" s="202"/>
      <c r="GD968" s="202"/>
      <c r="GE968" s="202"/>
      <c r="GF968" s="202"/>
      <c r="GG968" s="202"/>
      <c r="GH968" s="202"/>
    </row>
    <row r="969" spans="1:190" x14ac:dyDescent="0.25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  <c r="FE969" s="202"/>
      <c r="FF969" s="202"/>
      <c r="FG969" s="202"/>
      <c r="FH969" s="202"/>
      <c r="FI969" s="202"/>
      <c r="FJ969" s="202"/>
      <c r="FK969" s="202"/>
      <c r="FL969" s="202"/>
      <c r="FM969" s="202"/>
      <c r="FN969" s="202"/>
      <c r="FO969" s="202"/>
      <c r="FP969" s="202"/>
      <c r="FQ969" s="202"/>
      <c r="FR969" s="202"/>
      <c r="FS969" s="202"/>
      <c r="FT969" s="202"/>
      <c r="FU969" s="202"/>
      <c r="FV969" s="202"/>
      <c r="FW969" s="202"/>
      <c r="FX969" s="202"/>
      <c r="FY969" s="202"/>
      <c r="FZ969" s="202"/>
      <c r="GA969" s="202"/>
      <c r="GB969" s="202"/>
      <c r="GC969" s="202"/>
      <c r="GD969" s="202"/>
      <c r="GE969" s="202"/>
      <c r="GF969" s="202"/>
      <c r="GG969" s="202"/>
      <c r="GH969" s="202"/>
    </row>
    <row r="970" spans="1:190" x14ac:dyDescent="0.25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  <c r="FE970" s="202"/>
      <c r="FF970" s="202"/>
      <c r="FG970" s="202"/>
      <c r="FH970" s="202"/>
      <c r="FI970" s="202"/>
      <c r="FJ970" s="202"/>
      <c r="FK970" s="202"/>
      <c r="FL970" s="202"/>
      <c r="FM970" s="202"/>
      <c r="FN970" s="202"/>
      <c r="FO970" s="202"/>
      <c r="FP970" s="202"/>
      <c r="FQ970" s="202"/>
      <c r="FR970" s="202"/>
      <c r="FS970" s="202"/>
      <c r="FT970" s="202"/>
      <c r="FU970" s="202"/>
      <c r="FV970" s="202"/>
      <c r="FW970" s="202"/>
      <c r="FX970" s="202"/>
      <c r="FY970" s="202"/>
      <c r="FZ970" s="202"/>
      <c r="GA970" s="202"/>
      <c r="GB970" s="202"/>
      <c r="GC970" s="202"/>
      <c r="GD970" s="202"/>
      <c r="GE970" s="202"/>
      <c r="GF970" s="202"/>
      <c r="GG970" s="202"/>
      <c r="GH970" s="202"/>
    </row>
    <row r="971" spans="1:190" x14ac:dyDescent="0.25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  <c r="FE971" s="202"/>
      <c r="FF971" s="202"/>
      <c r="FG971" s="202"/>
      <c r="FH971" s="202"/>
      <c r="FI971" s="202"/>
      <c r="FJ971" s="202"/>
      <c r="FK971" s="202"/>
      <c r="FL971" s="202"/>
      <c r="FM971" s="202"/>
      <c r="FN971" s="202"/>
      <c r="FO971" s="202"/>
      <c r="FP971" s="202"/>
      <c r="FQ971" s="202"/>
      <c r="FR971" s="202"/>
      <c r="FS971" s="202"/>
      <c r="FT971" s="202"/>
      <c r="FU971" s="202"/>
      <c r="FV971" s="202"/>
      <c r="FW971" s="202"/>
      <c r="FX971" s="202"/>
      <c r="FY971" s="202"/>
      <c r="FZ971" s="202"/>
      <c r="GA971" s="202"/>
      <c r="GB971" s="202"/>
      <c r="GC971" s="202"/>
      <c r="GD971" s="202"/>
      <c r="GE971" s="202"/>
      <c r="GF971" s="202"/>
      <c r="GG971" s="202"/>
      <c r="GH971" s="202"/>
    </row>
    <row r="972" spans="1:190" x14ac:dyDescent="0.25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  <c r="FE972" s="202"/>
      <c r="FF972" s="202"/>
      <c r="FG972" s="202"/>
      <c r="FH972" s="202"/>
      <c r="FI972" s="202"/>
      <c r="FJ972" s="202"/>
      <c r="FK972" s="202"/>
      <c r="FL972" s="202"/>
      <c r="FM972" s="202"/>
      <c r="FN972" s="202"/>
      <c r="FO972" s="202"/>
      <c r="FP972" s="202"/>
      <c r="FQ972" s="202"/>
      <c r="FR972" s="202"/>
      <c r="FS972" s="202"/>
      <c r="FT972" s="202"/>
      <c r="FU972" s="202"/>
      <c r="FV972" s="202"/>
      <c r="FW972" s="202"/>
      <c r="FX972" s="202"/>
      <c r="FY972" s="202"/>
      <c r="FZ972" s="202"/>
      <c r="GA972" s="202"/>
      <c r="GB972" s="202"/>
      <c r="GC972" s="202"/>
      <c r="GD972" s="202"/>
      <c r="GE972" s="202"/>
      <c r="GF972" s="202"/>
      <c r="GG972" s="202"/>
      <c r="GH972" s="202"/>
    </row>
    <row r="973" spans="1:190" x14ac:dyDescent="0.25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  <c r="FE973" s="202"/>
      <c r="FF973" s="202"/>
      <c r="FG973" s="202"/>
      <c r="FH973" s="202"/>
      <c r="FI973" s="202"/>
      <c r="FJ973" s="202"/>
      <c r="FK973" s="202"/>
      <c r="FL973" s="202"/>
      <c r="FM973" s="202"/>
      <c r="FN973" s="202"/>
      <c r="FO973" s="202"/>
      <c r="FP973" s="202"/>
      <c r="FQ973" s="202"/>
      <c r="FR973" s="202"/>
      <c r="FS973" s="202"/>
      <c r="FT973" s="202"/>
      <c r="FU973" s="202"/>
      <c r="FV973" s="202"/>
      <c r="FW973" s="202"/>
      <c r="FX973" s="202"/>
      <c r="FY973" s="202"/>
      <c r="FZ973" s="202"/>
      <c r="GA973" s="202"/>
      <c r="GB973" s="202"/>
      <c r="GC973" s="202"/>
      <c r="GD973" s="202"/>
      <c r="GE973" s="202"/>
      <c r="GF973" s="202"/>
      <c r="GG973" s="202"/>
      <c r="GH973" s="202"/>
    </row>
    <row r="974" spans="1:190" x14ac:dyDescent="0.25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  <c r="FE974" s="202"/>
      <c r="FF974" s="202"/>
      <c r="FG974" s="202"/>
      <c r="FH974" s="202"/>
      <c r="FI974" s="202"/>
      <c r="FJ974" s="202"/>
      <c r="FK974" s="202"/>
      <c r="FL974" s="202"/>
      <c r="FM974" s="202"/>
      <c r="FN974" s="202"/>
      <c r="FO974" s="202"/>
      <c r="FP974" s="202"/>
      <c r="FQ974" s="202"/>
      <c r="FR974" s="202"/>
      <c r="FS974" s="202"/>
      <c r="FT974" s="202"/>
      <c r="FU974" s="202"/>
      <c r="FV974" s="202"/>
      <c r="FW974" s="202"/>
      <c r="FX974" s="202"/>
      <c r="FY974" s="202"/>
      <c r="FZ974" s="202"/>
      <c r="GA974" s="202"/>
      <c r="GB974" s="202"/>
      <c r="GC974" s="202"/>
      <c r="GD974" s="202"/>
      <c r="GE974" s="202"/>
      <c r="GF974" s="202"/>
      <c r="GG974" s="202"/>
      <c r="GH974" s="202"/>
    </row>
    <row r="975" spans="1:190" x14ac:dyDescent="0.25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  <c r="FE975" s="202"/>
      <c r="FF975" s="202"/>
      <c r="FG975" s="202"/>
      <c r="FH975" s="202"/>
      <c r="FI975" s="202"/>
      <c r="FJ975" s="202"/>
      <c r="FK975" s="202"/>
      <c r="FL975" s="202"/>
      <c r="FM975" s="202"/>
      <c r="FN975" s="202"/>
      <c r="FO975" s="202"/>
      <c r="FP975" s="202"/>
      <c r="FQ975" s="202"/>
      <c r="FR975" s="202"/>
      <c r="FS975" s="202"/>
      <c r="FT975" s="202"/>
      <c r="FU975" s="202"/>
      <c r="FV975" s="202"/>
      <c r="FW975" s="202"/>
      <c r="FX975" s="202"/>
      <c r="FY975" s="202"/>
      <c r="FZ975" s="202"/>
      <c r="GA975" s="202"/>
      <c r="GB975" s="202"/>
      <c r="GC975" s="202"/>
      <c r="GD975" s="202"/>
      <c r="GE975" s="202"/>
      <c r="GF975" s="202"/>
      <c r="GG975" s="202"/>
      <c r="GH975" s="202"/>
    </row>
    <row r="976" spans="1:190" x14ac:dyDescent="0.25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  <c r="FE976" s="202"/>
      <c r="FF976" s="202"/>
      <c r="FG976" s="202"/>
      <c r="FH976" s="202"/>
      <c r="FI976" s="202"/>
      <c r="FJ976" s="202"/>
      <c r="FK976" s="202"/>
      <c r="FL976" s="202"/>
      <c r="FM976" s="202"/>
      <c r="FN976" s="202"/>
      <c r="FO976" s="202"/>
      <c r="FP976" s="202"/>
      <c r="FQ976" s="202"/>
      <c r="FR976" s="202"/>
      <c r="FS976" s="202"/>
      <c r="FT976" s="202"/>
      <c r="FU976" s="202"/>
      <c r="FV976" s="202"/>
      <c r="FW976" s="202"/>
      <c r="FX976" s="202"/>
      <c r="FY976" s="202"/>
      <c r="FZ976" s="202"/>
      <c r="GA976" s="202"/>
      <c r="GB976" s="202"/>
      <c r="GC976" s="202"/>
      <c r="GD976" s="202"/>
      <c r="GE976" s="202"/>
      <c r="GF976" s="202"/>
      <c r="GG976" s="202"/>
      <c r="GH976" s="202"/>
    </row>
    <row r="977" spans="1:190" x14ac:dyDescent="0.25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  <c r="FE977" s="202"/>
      <c r="FF977" s="202"/>
      <c r="FG977" s="202"/>
      <c r="FH977" s="202"/>
      <c r="FI977" s="202"/>
      <c r="FJ977" s="202"/>
      <c r="FK977" s="202"/>
      <c r="FL977" s="202"/>
      <c r="FM977" s="202"/>
      <c r="FN977" s="202"/>
      <c r="FO977" s="202"/>
      <c r="FP977" s="202"/>
      <c r="FQ977" s="202"/>
      <c r="FR977" s="202"/>
      <c r="FS977" s="202"/>
      <c r="FT977" s="202"/>
      <c r="FU977" s="202"/>
      <c r="FV977" s="202"/>
      <c r="FW977" s="202"/>
      <c r="FX977" s="202"/>
      <c r="FY977" s="202"/>
      <c r="FZ977" s="202"/>
      <c r="GA977" s="202"/>
      <c r="GB977" s="202"/>
      <c r="GC977" s="202"/>
      <c r="GD977" s="202"/>
      <c r="GE977" s="202"/>
      <c r="GF977" s="202"/>
      <c r="GG977" s="202"/>
      <c r="GH977" s="202"/>
    </row>
    <row r="978" spans="1:190" x14ac:dyDescent="0.25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  <c r="FE978" s="202"/>
      <c r="FF978" s="202"/>
      <c r="FG978" s="202"/>
      <c r="FH978" s="202"/>
      <c r="FI978" s="202"/>
      <c r="FJ978" s="202"/>
      <c r="FK978" s="202"/>
      <c r="FL978" s="202"/>
      <c r="FM978" s="202"/>
      <c r="FN978" s="202"/>
      <c r="FO978" s="202"/>
      <c r="FP978" s="202"/>
      <c r="FQ978" s="202"/>
      <c r="FR978" s="202"/>
      <c r="FS978" s="202"/>
      <c r="FT978" s="202"/>
      <c r="FU978" s="202"/>
      <c r="FV978" s="202"/>
      <c r="FW978" s="202"/>
      <c r="FX978" s="202"/>
      <c r="FY978" s="202"/>
      <c r="FZ978" s="202"/>
      <c r="GA978" s="202"/>
      <c r="GB978" s="202"/>
      <c r="GC978" s="202"/>
      <c r="GD978" s="202"/>
      <c r="GE978" s="202"/>
      <c r="GF978" s="202"/>
      <c r="GG978" s="202"/>
      <c r="GH978" s="202"/>
    </row>
    <row r="979" spans="1:190" x14ac:dyDescent="0.25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  <c r="FE979" s="202"/>
      <c r="FF979" s="202"/>
      <c r="FG979" s="202"/>
      <c r="FH979" s="202"/>
      <c r="FI979" s="202"/>
      <c r="FJ979" s="202"/>
      <c r="FK979" s="202"/>
      <c r="FL979" s="202"/>
      <c r="FM979" s="202"/>
      <c r="FN979" s="202"/>
      <c r="FO979" s="202"/>
      <c r="FP979" s="202"/>
      <c r="FQ979" s="202"/>
      <c r="FR979" s="202"/>
      <c r="FS979" s="202"/>
      <c r="FT979" s="202"/>
      <c r="FU979" s="202"/>
      <c r="FV979" s="202"/>
      <c r="FW979" s="202"/>
      <c r="FX979" s="202"/>
      <c r="FY979" s="202"/>
      <c r="FZ979" s="202"/>
      <c r="GA979" s="202"/>
      <c r="GB979" s="202"/>
      <c r="GC979" s="202"/>
      <c r="GD979" s="202"/>
      <c r="GE979" s="202"/>
      <c r="GF979" s="202"/>
      <c r="GG979" s="202"/>
      <c r="GH979" s="202"/>
    </row>
    <row r="980" spans="1:190" x14ac:dyDescent="0.25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  <c r="FE980" s="202"/>
      <c r="FF980" s="202"/>
      <c r="FG980" s="202"/>
      <c r="FH980" s="202"/>
      <c r="FI980" s="202"/>
      <c r="FJ980" s="202"/>
      <c r="FK980" s="202"/>
      <c r="FL980" s="202"/>
      <c r="FM980" s="202"/>
      <c r="FN980" s="202"/>
      <c r="FO980" s="202"/>
      <c r="FP980" s="202"/>
      <c r="FQ980" s="202"/>
      <c r="FR980" s="202"/>
      <c r="FS980" s="202"/>
      <c r="FT980" s="202"/>
      <c r="FU980" s="202"/>
      <c r="FV980" s="202"/>
      <c r="FW980" s="202"/>
      <c r="FX980" s="202"/>
      <c r="FY980" s="202"/>
      <c r="FZ980" s="202"/>
      <c r="GA980" s="202"/>
      <c r="GB980" s="202"/>
      <c r="GC980" s="202"/>
      <c r="GD980" s="202"/>
      <c r="GE980" s="202"/>
      <c r="GF980" s="202"/>
      <c r="GG980" s="202"/>
      <c r="GH980" s="202"/>
    </row>
    <row r="981" spans="1:190" x14ac:dyDescent="0.25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  <c r="FE981" s="202"/>
      <c r="FF981" s="202"/>
      <c r="FG981" s="202"/>
      <c r="FH981" s="202"/>
      <c r="FI981" s="202"/>
      <c r="FJ981" s="202"/>
      <c r="FK981" s="202"/>
      <c r="FL981" s="202"/>
      <c r="FM981" s="202"/>
      <c r="FN981" s="202"/>
      <c r="FO981" s="202"/>
      <c r="FP981" s="202"/>
      <c r="FQ981" s="202"/>
      <c r="FR981" s="202"/>
      <c r="FS981" s="202"/>
      <c r="FT981" s="202"/>
      <c r="FU981" s="202"/>
      <c r="FV981" s="202"/>
      <c r="FW981" s="202"/>
      <c r="FX981" s="202"/>
      <c r="FY981" s="202"/>
      <c r="FZ981" s="202"/>
      <c r="GA981" s="202"/>
      <c r="GB981" s="202"/>
      <c r="GC981" s="202"/>
      <c r="GD981" s="202"/>
      <c r="GE981" s="202"/>
      <c r="GF981" s="202"/>
      <c r="GG981" s="202"/>
      <c r="GH981" s="202"/>
    </row>
    <row r="982" spans="1:190" x14ac:dyDescent="0.25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  <c r="FE982" s="202"/>
      <c r="FF982" s="202"/>
      <c r="FG982" s="202"/>
      <c r="FH982" s="202"/>
      <c r="FI982" s="202"/>
      <c r="FJ982" s="202"/>
      <c r="FK982" s="202"/>
      <c r="FL982" s="202"/>
      <c r="FM982" s="202"/>
      <c r="FN982" s="202"/>
      <c r="FO982" s="202"/>
      <c r="FP982" s="202"/>
      <c r="FQ982" s="202"/>
      <c r="FR982" s="202"/>
      <c r="FS982" s="202"/>
      <c r="FT982" s="202"/>
      <c r="FU982" s="202"/>
      <c r="FV982" s="202"/>
      <c r="FW982" s="202"/>
      <c r="FX982" s="202"/>
      <c r="FY982" s="202"/>
      <c r="FZ982" s="202"/>
      <c r="GA982" s="202"/>
      <c r="GB982" s="202"/>
      <c r="GC982" s="202"/>
      <c r="GD982" s="202"/>
      <c r="GE982" s="202"/>
      <c r="GF982" s="202"/>
      <c r="GG982" s="202"/>
      <c r="GH982" s="202"/>
    </row>
    <row r="983" spans="1:190" x14ac:dyDescent="0.25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  <c r="FE983" s="202"/>
      <c r="FF983" s="202"/>
      <c r="FG983" s="202"/>
      <c r="FH983" s="202"/>
      <c r="FI983" s="202"/>
      <c r="FJ983" s="202"/>
      <c r="FK983" s="202"/>
      <c r="FL983" s="202"/>
      <c r="FM983" s="202"/>
      <c r="FN983" s="202"/>
      <c r="FO983" s="202"/>
      <c r="FP983" s="202"/>
      <c r="FQ983" s="202"/>
      <c r="FR983" s="202"/>
      <c r="FS983" s="202"/>
      <c r="FT983" s="202"/>
      <c r="FU983" s="202"/>
      <c r="FV983" s="202"/>
      <c r="FW983" s="202"/>
      <c r="FX983" s="202"/>
      <c r="FY983" s="202"/>
      <c r="FZ983" s="202"/>
      <c r="GA983" s="202"/>
      <c r="GB983" s="202"/>
      <c r="GC983" s="202"/>
      <c r="GD983" s="202"/>
      <c r="GE983" s="202"/>
      <c r="GF983" s="202"/>
      <c r="GG983" s="202"/>
      <c r="GH983" s="202"/>
    </row>
    <row r="984" spans="1:190" x14ac:dyDescent="0.25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  <c r="FE984" s="202"/>
      <c r="FF984" s="202"/>
      <c r="FG984" s="202"/>
      <c r="FH984" s="202"/>
      <c r="FI984" s="202"/>
      <c r="FJ984" s="202"/>
      <c r="FK984" s="202"/>
      <c r="FL984" s="202"/>
      <c r="FM984" s="202"/>
      <c r="FN984" s="202"/>
      <c r="FO984" s="202"/>
      <c r="FP984" s="202"/>
      <c r="FQ984" s="202"/>
      <c r="FR984" s="202"/>
      <c r="FS984" s="202"/>
      <c r="FT984" s="202"/>
      <c r="FU984" s="202"/>
      <c r="FV984" s="202"/>
      <c r="FW984" s="202"/>
      <c r="FX984" s="202"/>
      <c r="FY984" s="202"/>
      <c r="FZ984" s="202"/>
      <c r="GA984" s="202"/>
      <c r="GB984" s="202"/>
      <c r="GC984" s="202"/>
      <c r="GD984" s="202"/>
      <c r="GE984" s="202"/>
      <c r="GF984" s="202"/>
      <c r="GG984" s="202"/>
      <c r="GH984" s="202"/>
    </row>
    <row r="985" spans="1:190" x14ac:dyDescent="0.25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  <c r="FE985" s="202"/>
      <c r="FF985" s="202"/>
      <c r="FG985" s="202"/>
      <c r="FH985" s="202"/>
      <c r="FI985" s="202"/>
      <c r="FJ985" s="202"/>
      <c r="FK985" s="202"/>
      <c r="FL985" s="202"/>
      <c r="FM985" s="202"/>
      <c r="FN985" s="202"/>
      <c r="FO985" s="202"/>
      <c r="FP985" s="202"/>
      <c r="FQ985" s="202"/>
      <c r="FR985" s="202"/>
      <c r="FS985" s="202"/>
      <c r="FT985" s="202"/>
      <c r="FU985" s="202"/>
      <c r="FV985" s="202"/>
      <c r="FW985" s="202"/>
      <c r="FX985" s="202"/>
      <c r="FY985" s="202"/>
      <c r="FZ985" s="202"/>
      <c r="GA985" s="202"/>
      <c r="GB985" s="202"/>
      <c r="GC985" s="202"/>
      <c r="GD985" s="202"/>
      <c r="GE985" s="202"/>
      <c r="GF985" s="202"/>
      <c r="GG985" s="202"/>
      <c r="GH985" s="202"/>
    </row>
    <row r="986" spans="1:190" x14ac:dyDescent="0.25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  <c r="FE986" s="202"/>
      <c r="FF986" s="202"/>
      <c r="FG986" s="202"/>
      <c r="FH986" s="202"/>
      <c r="FI986" s="202"/>
      <c r="FJ986" s="202"/>
      <c r="FK986" s="202"/>
      <c r="FL986" s="202"/>
      <c r="FM986" s="202"/>
      <c r="FN986" s="202"/>
      <c r="FO986" s="202"/>
      <c r="FP986" s="202"/>
      <c r="FQ986" s="202"/>
      <c r="FR986" s="202"/>
      <c r="FS986" s="202"/>
      <c r="FT986" s="202"/>
      <c r="FU986" s="202"/>
      <c r="FV986" s="202"/>
      <c r="FW986" s="202"/>
      <c r="FX986" s="202"/>
      <c r="FY986" s="202"/>
      <c r="FZ986" s="202"/>
      <c r="GA986" s="202"/>
      <c r="GB986" s="202"/>
      <c r="GC986" s="202"/>
      <c r="GD986" s="202"/>
      <c r="GE986" s="202"/>
      <c r="GF986" s="202"/>
      <c r="GG986" s="202"/>
      <c r="GH986" s="202"/>
    </row>
    <row r="987" spans="1:190" x14ac:dyDescent="0.25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  <c r="FE987" s="202"/>
      <c r="FF987" s="202"/>
      <c r="FG987" s="202"/>
      <c r="FH987" s="202"/>
      <c r="FI987" s="202"/>
      <c r="FJ987" s="202"/>
      <c r="FK987" s="202"/>
      <c r="FL987" s="202"/>
      <c r="FM987" s="202"/>
      <c r="FN987" s="202"/>
      <c r="FO987" s="202"/>
      <c r="FP987" s="202"/>
      <c r="FQ987" s="202"/>
      <c r="FR987" s="202"/>
      <c r="FS987" s="202"/>
      <c r="FT987" s="202"/>
      <c r="FU987" s="202"/>
      <c r="FV987" s="202"/>
      <c r="FW987" s="202"/>
      <c r="FX987" s="202"/>
      <c r="FY987" s="202"/>
      <c r="FZ987" s="202"/>
      <c r="GA987" s="202"/>
      <c r="GB987" s="202"/>
      <c r="GC987" s="202"/>
      <c r="GD987" s="202"/>
      <c r="GE987" s="202"/>
      <c r="GF987" s="202"/>
      <c r="GG987" s="202"/>
      <c r="GH987" s="202"/>
    </row>
    <row r="988" spans="1:190" x14ac:dyDescent="0.25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  <c r="FE988" s="202"/>
      <c r="FF988" s="202"/>
      <c r="FG988" s="202"/>
      <c r="FH988" s="202"/>
      <c r="FI988" s="202"/>
      <c r="FJ988" s="202"/>
      <c r="FK988" s="202"/>
      <c r="FL988" s="202"/>
      <c r="FM988" s="202"/>
      <c r="FN988" s="202"/>
      <c r="FO988" s="202"/>
      <c r="FP988" s="202"/>
      <c r="FQ988" s="202"/>
      <c r="FR988" s="202"/>
      <c r="FS988" s="202"/>
      <c r="FT988" s="202"/>
      <c r="FU988" s="202"/>
      <c r="FV988" s="202"/>
      <c r="FW988" s="202"/>
      <c r="FX988" s="202"/>
      <c r="FY988" s="202"/>
      <c r="FZ988" s="202"/>
      <c r="GA988" s="202"/>
      <c r="GB988" s="202"/>
      <c r="GC988" s="202"/>
      <c r="GD988" s="202"/>
      <c r="GE988" s="202"/>
      <c r="GF988" s="202"/>
      <c r="GG988" s="202"/>
      <c r="GH988" s="202"/>
    </row>
    <row r="989" spans="1:190" x14ac:dyDescent="0.25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  <c r="FE989" s="202"/>
      <c r="FF989" s="202"/>
      <c r="FG989" s="202"/>
      <c r="FH989" s="202"/>
      <c r="FI989" s="202"/>
      <c r="FJ989" s="202"/>
      <c r="FK989" s="202"/>
      <c r="FL989" s="202"/>
      <c r="FM989" s="202"/>
      <c r="FN989" s="202"/>
      <c r="FO989" s="202"/>
      <c r="FP989" s="202"/>
      <c r="FQ989" s="202"/>
      <c r="FR989" s="202"/>
      <c r="FS989" s="202"/>
      <c r="FT989" s="202"/>
      <c r="FU989" s="202"/>
      <c r="FV989" s="202"/>
      <c r="FW989" s="202"/>
      <c r="FX989" s="202"/>
      <c r="FY989" s="202"/>
      <c r="FZ989" s="202"/>
      <c r="GA989" s="202"/>
      <c r="GB989" s="202"/>
      <c r="GC989" s="202"/>
      <c r="GD989" s="202"/>
      <c r="GE989" s="202"/>
      <c r="GF989" s="202"/>
      <c r="GG989" s="202"/>
      <c r="GH989" s="202"/>
    </row>
    <row r="990" spans="1:190" x14ac:dyDescent="0.25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  <c r="FE990" s="202"/>
      <c r="FF990" s="202"/>
      <c r="FG990" s="202"/>
      <c r="FH990" s="202"/>
      <c r="FI990" s="202"/>
      <c r="FJ990" s="202"/>
      <c r="FK990" s="202"/>
      <c r="FL990" s="202"/>
      <c r="FM990" s="202"/>
      <c r="FN990" s="202"/>
      <c r="FO990" s="202"/>
      <c r="FP990" s="202"/>
      <c r="FQ990" s="202"/>
      <c r="FR990" s="202"/>
      <c r="FS990" s="202"/>
      <c r="FT990" s="202"/>
      <c r="FU990" s="202"/>
      <c r="FV990" s="202"/>
      <c r="FW990" s="202"/>
      <c r="FX990" s="202"/>
      <c r="FY990" s="202"/>
      <c r="FZ990" s="202"/>
      <c r="GA990" s="202"/>
      <c r="GB990" s="202"/>
      <c r="GC990" s="202"/>
      <c r="GD990" s="202"/>
      <c r="GE990" s="202"/>
      <c r="GF990" s="202"/>
      <c r="GG990" s="202"/>
      <c r="GH990" s="202"/>
    </row>
    <row r="991" spans="1:190" x14ac:dyDescent="0.25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  <c r="FE991" s="202"/>
      <c r="FF991" s="202"/>
      <c r="FG991" s="202"/>
      <c r="FH991" s="202"/>
      <c r="FI991" s="202"/>
      <c r="FJ991" s="202"/>
      <c r="FK991" s="202"/>
      <c r="FL991" s="202"/>
      <c r="FM991" s="202"/>
      <c r="FN991" s="202"/>
      <c r="FO991" s="202"/>
      <c r="FP991" s="202"/>
      <c r="FQ991" s="202"/>
      <c r="FR991" s="202"/>
      <c r="FS991" s="202"/>
      <c r="FT991" s="202"/>
      <c r="FU991" s="202"/>
      <c r="FV991" s="202"/>
      <c r="FW991" s="202"/>
      <c r="FX991" s="202"/>
      <c r="FY991" s="202"/>
      <c r="FZ991" s="202"/>
      <c r="GA991" s="202"/>
      <c r="GB991" s="202"/>
      <c r="GC991" s="202"/>
      <c r="GD991" s="202"/>
      <c r="GE991" s="202"/>
      <c r="GF991" s="202"/>
      <c r="GG991" s="202"/>
      <c r="GH991" s="202"/>
    </row>
    <row r="992" spans="1:190" x14ac:dyDescent="0.25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  <c r="FE992" s="202"/>
      <c r="FF992" s="202"/>
      <c r="FG992" s="202"/>
      <c r="FH992" s="202"/>
      <c r="FI992" s="202"/>
      <c r="FJ992" s="202"/>
      <c r="FK992" s="202"/>
      <c r="FL992" s="202"/>
      <c r="FM992" s="202"/>
      <c r="FN992" s="202"/>
      <c r="FO992" s="202"/>
      <c r="FP992" s="202"/>
      <c r="FQ992" s="202"/>
      <c r="FR992" s="202"/>
      <c r="FS992" s="202"/>
      <c r="FT992" s="202"/>
      <c r="FU992" s="202"/>
      <c r="FV992" s="202"/>
      <c r="FW992" s="202"/>
      <c r="FX992" s="202"/>
      <c r="FY992" s="202"/>
      <c r="FZ992" s="202"/>
      <c r="GA992" s="202"/>
      <c r="GB992" s="202"/>
      <c r="GC992" s="202"/>
      <c r="GD992" s="202"/>
      <c r="GE992" s="202"/>
      <c r="GF992" s="202"/>
      <c r="GG992" s="202"/>
      <c r="GH992" s="202"/>
    </row>
    <row r="993" spans="1:190" x14ac:dyDescent="0.25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  <c r="FE993" s="202"/>
      <c r="FF993" s="202"/>
      <c r="FG993" s="202"/>
      <c r="FH993" s="202"/>
      <c r="FI993" s="202"/>
      <c r="FJ993" s="202"/>
      <c r="FK993" s="202"/>
      <c r="FL993" s="202"/>
      <c r="FM993" s="202"/>
      <c r="FN993" s="202"/>
      <c r="FO993" s="202"/>
      <c r="FP993" s="202"/>
      <c r="FQ993" s="202"/>
      <c r="FR993" s="202"/>
      <c r="FS993" s="202"/>
      <c r="FT993" s="202"/>
      <c r="FU993" s="202"/>
      <c r="FV993" s="202"/>
      <c r="FW993" s="202"/>
      <c r="FX993" s="202"/>
      <c r="FY993" s="202"/>
      <c r="FZ993" s="202"/>
      <c r="GA993" s="202"/>
      <c r="GB993" s="202"/>
      <c r="GC993" s="202"/>
      <c r="GD993" s="202"/>
      <c r="GE993" s="202"/>
      <c r="GF993" s="202"/>
      <c r="GG993" s="202"/>
      <c r="GH993" s="202"/>
    </row>
    <row r="994" spans="1:190" x14ac:dyDescent="0.25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  <c r="FE994" s="202"/>
      <c r="FF994" s="202"/>
      <c r="FG994" s="202"/>
      <c r="FH994" s="202"/>
      <c r="FI994" s="202"/>
      <c r="FJ994" s="202"/>
      <c r="FK994" s="202"/>
      <c r="FL994" s="202"/>
      <c r="FM994" s="202"/>
      <c r="FN994" s="202"/>
      <c r="FO994" s="202"/>
      <c r="FP994" s="202"/>
      <c r="FQ994" s="202"/>
      <c r="FR994" s="202"/>
      <c r="FS994" s="202"/>
      <c r="FT994" s="202"/>
      <c r="FU994" s="202"/>
      <c r="FV994" s="202"/>
      <c r="FW994" s="202"/>
      <c r="FX994" s="202"/>
      <c r="FY994" s="202"/>
      <c r="FZ994" s="202"/>
      <c r="GA994" s="202"/>
      <c r="GB994" s="202"/>
      <c r="GC994" s="202"/>
      <c r="GD994" s="202"/>
      <c r="GE994" s="202"/>
      <c r="GF994" s="202"/>
      <c r="GG994" s="202"/>
      <c r="GH994" s="202"/>
    </row>
    <row r="995" spans="1:190" x14ac:dyDescent="0.25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  <c r="FE995" s="202"/>
      <c r="FF995" s="202"/>
      <c r="FG995" s="202"/>
      <c r="FH995" s="202"/>
      <c r="FI995" s="202"/>
      <c r="FJ995" s="202"/>
      <c r="FK995" s="202"/>
      <c r="FL995" s="202"/>
      <c r="FM995" s="202"/>
      <c r="FN995" s="202"/>
      <c r="FO995" s="202"/>
      <c r="FP995" s="202"/>
      <c r="FQ995" s="202"/>
      <c r="FR995" s="202"/>
      <c r="FS995" s="202"/>
      <c r="FT995" s="202"/>
      <c r="FU995" s="202"/>
      <c r="FV995" s="202"/>
      <c r="FW995" s="202"/>
      <c r="FX995" s="202"/>
      <c r="FY995" s="202"/>
      <c r="FZ995" s="202"/>
      <c r="GA995" s="202"/>
      <c r="GB995" s="202"/>
      <c r="GC995" s="202"/>
      <c r="GD995" s="202"/>
      <c r="GE995" s="202"/>
      <c r="GF995" s="202"/>
      <c r="GG995" s="202"/>
      <c r="GH995" s="202"/>
    </row>
    <row r="996" spans="1:190" x14ac:dyDescent="0.25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  <c r="FE996" s="202"/>
      <c r="FF996" s="202"/>
      <c r="FG996" s="202"/>
      <c r="FH996" s="202"/>
      <c r="FI996" s="202"/>
      <c r="FJ996" s="202"/>
      <c r="FK996" s="202"/>
      <c r="FL996" s="202"/>
      <c r="FM996" s="202"/>
      <c r="FN996" s="202"/>
      <c r="FO996" s="202"/>
      <c r="FP996" s="202"/>
      <c r="FQ996" s="202"/>
      <c r="FR996" s="202"/>
      <c r="FS996" s="202"/>
      <c r="FT996" s="202"/>
      <c r="FU996" s="202"/>
      <c r="FV996" s="202"/>
      <c r="FW996" s="202"/>
      <c r="FX996" s="202"/>
      <c r="FY996" s="202"/>
      <c r="FZ996" s="202"/>
      <c r="GA996" s="202"/>
      <c r="GB996" s="202"/>
      <c r="GC996" s="202"/>
      <c r="GD996" s="202"/>
      <c r="GE996" s="202"/>
      <c r="GF996" s="202"/>
      <c r="GG996" s="202"/>
      <c r="GH996" s="202"/>
    </row>
    <row r="997" spans="1:190" x14ac:dyDescent="0.25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  <c r="FE997" s="202"/>
      <c r="FF997" s="202"/>
      <c r="FG997" s="202"/>
      <c r="FH997" s="202"/>
      <c r="FI997" s="202"/>
      <c r="FJ997" s="202"/>
      <c r="FK997" s="202"/>
      <c r="FL997" s="202"/>
      <c r="FM997" s="202"/>
      <c r="FN997" s="202"/>
      <c r="FO997" s="202"/>
      <c r="FP997" s="202"/>
      <c r="FQ997" s="202"/>
      <c r="FR997" s="202"/>
      <c r="FS997" s="202"/>
      <c r="FT997" s="202"/>
      <c r="FU997" s="202"/>
      <c r="FV997" s="202"/>
      <c r="FW997" s="202"/>
      <c r="FX997" s="202"/>
      <c r="FY997" s="202"/>
      <c r="FZ997" s="202"/>
      <c r="GA997" s="202"/>
      <c r="GB997" s="202"/>
      <c r="GC997" s="202"/>
      <c r="GD997" s="202"/>
      <c r="GE997" s="202"/>
      <c r="GF997" s="202"/>
      <c r="GG997" s="202"/>
      <c r="GH997" s="202"/>
    </row>
    <row r="998" spans="1:190" x14ac:dyDescent="0.25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  <c r="FE998" s="202"/>
      <c r="FF998" s="202"/>
      <c r="FG998" s="202"/>
      <c r="FH998" s="202"/>
      <c r="FI998" s="202"/>
      <c r="FJ998" s="202"/>
      <c r="FK998" s="202"/>
      <c r="FL998" s="202"/>
      <c r="FM998" s="202"/>
      <c r="FN998" s="202"/>
      <c r="FO998" s="202"/>
      <c r="FP998" s="202"/>
      <c r="FQ998" s="202"/>
      <c r="FR998" s="202"/>
      <c r="FS998" s="202"/>
      <c r="FT998" s="202"/>
      <c r="FU998" s="202"/>
      <c r="FV998" s="202"/>
      <c r="FW998" s="202"/>
      <c r="FX998" s="202"/>
      <c r="FY998" s="202"/>
      <c r="FZ998" s="202"/>
      <c r="GA998" s="202"/>
      <c r="GB998" s="202"/>
      <c r="GC998" s="202"/>
      <c r="GD998" s="202"/>
      <c r="GE998" s="202"/>
      <c r="GF998" s="202"/>
      <c r="GG998" s="202"/>
      <c r="GH998" s="202"/>
    </row>
    <row r="999" spans="1:190" x14ac:dyDescent="0.25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  <c r="FE999" s="202"/>
      <c r="FF999" s="202"/>
      <c r="FG999" s="202"/>
      <c r="FH999" s="202"/>
      <c r="FI999" s="202"/>
      <c r="FJ999" s="202"/>
      <c r="FK999" s="202"/>
      <c r="FL999" s="202"/>
      <c r="FM999" s="202"/>
      <c r="FN999" s="202"/>
      <c r="FO999" s="202"/>
      <c r="FP999" s="202"/>
      <c r="FQ999" s="202"/>
      <c r="FR999" s="202"/>
      <c r="FS999" s="202"/>
      <c r="FT999" s="202"/>
      <c r="FU999" s="202"/>
      <c r="FV999" s="202"/>
      <c r="FW999" s="202"/>
      <c r="FX999" s="202"/>
      <c r="FY999" s="202"/>
      <c r="FZ999" s="202"/>
      <c r="GA999" s="202"/>
      <c r="GB999" s="202"/>
      <c r="GC999" s="202"/>
      <c r="GD999" s="202"/>
      <c r="GE999" s="202"/>
      <c r="GF999" s="202"/>
      <c r="GG999" s="202"/>
      <c r="GH999" s="202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topLeftCell="A2" workbookViewId="0">
      <selection activeCell="O5" sqref="O5"/>
    </sheetView>
  </sheetViews>
  <sheetFormatPr defaultRowHeight="13.2" x14ac:dyDescent="0.25"/>
  <cols>
    <col min="1" max="1" width="9.6640625" style="40" customWidth="1"/>
    <col min="2" max="18" width="7.6640625" style="38" customWidth="1"/>
    <col min="19" max="19" width="18" style="204" customWidth="1"/>
    <col min="20" max="160" width="8.6640625" style="205" customWidth="1"/>
  </cols>
  <sheetData>
    <row r="1" spans="1:160" ht="16.2" thickBot="1" x14ac:dyDescent="0.3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</row>
    <row r="2" spans="1:160" x14ac:dyDescent="0.25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</row>
    <row r="3" spans="1:160" ht="13.8" thickBot="1" x14ac:dyDescent="0.3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f>U2</f>
        <v>-0.1</v>
      </c>
      <c r="N3" s="32">
        <f>V2</f>
        <v>-0.05</v>
      </c>
      <c r="O3" s="32">
        <f>W2</f>
        <v>0.05</v>
      </c>
      <c r="P3" s="32">
        <f>X2</f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</row>
    <row r="4" spans="1:160" x14ac:dyDescent="0.25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</row>
    <row r="5" spans="1:160" x14ac:dyDescent="0.25">
      <c r="A5" s="34">
        <v>36708</v>
      </c>
      <c r="B5" s="35">
        <v>52.9885631</v>
      </c>
      <c r="C5" s="35">
        <v>0</v>
      </c>
      <c r="D5" s="35">
        <v>31.983805629999999</v>
      </c>
      <c r="E5" s="35">
        <v>21.004757470000001</v>
      </c>
      <c r="F5" s="35">
        <v>21.004757470000001</v>
      </c>
      <c r="G5" s="35">
        <v>0</v>
      </c>
      <c r="H5" s="39">
        <v>0</v>
      </c>
      <c r="I5" s="37">
        <v>0.43523946540000003</v>
      </c>
      <c r="J5" s="38">
        <v>-0.62702504000000003</v>
      </c>
      <c r="K5" s="38">
        <f>'HEDGE QUANTITIES'!K5-'WEST HEDGE QUANTITIES'!K5</f>
        <v>-256.31739776000001</v>
      </c>
      <c r="L5" s="38">
        <f>'HEDGE QUANTITIES'!L5-'WEST HEDGE QUANTITIES'!L5</f>
        <v>-159.04274320000002</v>
      </c>
      <c r="M5" s="38">
        <f>'HEDGE QUANTITIES'!M5-'WEST HEDGE QUANTITIES'!M5</f>
        <v>-73.658455450000005</v>
      </c>
      <c r="N5" s="38">
        <f>'HEDGE QUANTITIES'!N5-'WEST HEDGE QUANTITIES'!N5</f>
        <v>-35.396444439999996</v>
      </c>
      <c r="O5" s="38">
        <f>'HEDGE QUANTITIES'!O5-'WEST HEDGE QUANTITIES'!O5</f>
        <v>32.634676569999996</v>
      </c>
      <c r="P5" s="38">
        <f>'HEDGE QUANTITIES'!P5-'WEST HEDGE QUANTITIES'!P5</f>
        <v>62.632266400000006</v>
      </c>
      <c r="Q5" s="38">
        <f>'HEDGE QUANTITIES'!Q5-'WEST HEDGE QUANTITIES'!Q5</f>
        <v>115.28838066</v>
      </c>
      <c r="R5" s="38">
        <f>'HEDGE QUANTITIES'!R5-'WEST HEDGE QUANTITIES'!R5</f>
        <v>159.21640846999998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</row>
    <row r="6" spans="1:160" x14ac:dyDescent="0.25">
      <c r="A6" s="34">
        <v>36739</v>
      </c>
      <c r="B6" s="35">
        <v>-24.368368870000001</v>
      </c>
      <c r="C6" s="35">
        <v>0</v>
      </c>
      <c r="D6" s="35">
        <v>-419.80099288000002</v>
      </c>
      <c r="E6" s="35">
        <v>395.43262400999998</v>
      </c>
      <c r="F6" s="35">
        <v>395.43262400999998</v>
      </c>
      <c r="G6" s="35">
        <v>0</v>
      </c>
      <c r="H6" s="39">
        <v>0</v>
      </c>
      <c r="I6" s="37">
        <v>-2.2414287655999998</v>
      </c>
      <c r="J6" s="38">
        <v>0.73140117000000004</v>
      </c>
      <c r="K6" s="38">
        <f>'HEDGE QUANTITIES'!K6-'WEST HEDGE QUANTITIES'!K6</f>
        <v>-46.738895779999993</v>
      </c>
      <c r="L6" s="38">
        <f>'HEDGE QUANTITIES'!L6-'WEST HEDGE QUANTITIES'!L6</f>
        <v>-30.574729399999995</v>
      </c>
      <c r="M6" s="38">
        <f>'HEDGE QUANTITIES'!M6-'WEST HEDGE QUANTITIES'!M6</f>
        <v>-14.935992910000003</v>
      </c>
      <c r="N6" s="38">
        <f>'HEDGE QUANTITIES'!N6-'WEST HEDGE QUANTITIES'!N6</f>
        <v>-7.3709330600000005</v>
      </c>
      <c r="O6" s="38">
        <f>'HEDGE QUANTITIES'!O6-'WEST HEDGE QUANTITIES'!O6</f>
        <v>7.1617676100000001</v>
      </c>
      <c r="P6" s="38">
        <f>'HEDGE QUANTITIES'!P6-'WEST HEDGE QUANTITIES'!P6</f>
        <v>14.101766909999998</v>
      </c>
      <c r="Q6" s="38">
        <f>'HEDGE QUANTITIES'!Q6-'WEST HEDGE QUANTITIES'!Q6</f>
        <v>27.277847639999997</v>
      </c>
      <c r="R6" s="38">
        <f>'HEDGE QUANTITIES'!R6-'WEST HEDGE QUANTITIES'!R6</f>
        <v>39.472611839999999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</row>
    <row r="7" spans="1:160" x14ac:dyDescent="0.25">
      <c r="A7" s="34">
        <v>36770</v>
      </c>
      <c r="B7" s="35">
        <v>11.61075419</v>
      </c>
      <c r="C7" s="35">
        <v>0</v>
      </c>
      <c r="D7" s="35">
        <v>-303.73609508999999</v>
      </c>
      <c r="E7" s="35">
        <v>315.34684928000001</v>
      </c>
      <c r="F7" s="35">
        <v>315.34684928000001</v>
      </c>
      <c r="G7" s="35">
        <v>0</v>
      </c>
      <c r="H7" s="39">
        <v>0</v>
      </c>
      <c r="I7" s="37">
        <v>-3.6085411166000001</v>
      </c>
      <c r="J7" s="38">
        <v>0.84844149000000002</v>
      </c>
      <c r="K7" s="38">
        <f>'HEDGE QUANTITIES'!K7-'WEST HEDGE QUANTITIES'!K7</f>
        <v>-54.552042580000006</v>
      </c>
      <c r="L7" s="38">
        <f>'HEDGE QUANTITIES'!L7-'WEST HEDGE QUANTITIES'!L7</f>
        <v>-35.127777960000003</v>
      </c>
      <c r="M7" s="38">
        <f>'HEDGE QUANTITIES'!M7-'WEST HEDGE QUANTITIES'!M7</f>
        <v>-16.938057639999997</v>
      </c>
      <c r="N7" s="38">
        <f>'HEDGE QUANTITIES'!N7-'WEST HEDGE QUANTITIES'!N7</f>
        <v>-8.3123666499999995</v>
      </c>
      <c r="O7" s="38">
        <f>'HEDGE QUANTITIES'!O7-'WEST HEDGE QUANTITIES'!O7</f>
        <v>8.0001906699999985</v>
      </c>
      <c r="P7" s="38">
        <f>'HEDGE QUANTITIES'!P7-'WEST HEDGE QUANTITIES'!P7</f>
        <v>15.690494480000002</v>
      </c>
      <c r="Q7" s="38">
        <f>'HEDGE QUANTITIES'!Q7-'WEST HEDGE QUANTITIES'!Q7</f>
        <v>30.155561329999998</v>
      </c>
      <c r="R7" s="38">
        <f>'HEDGE QUANTITIES'!R7-'WEST HEDGE QUANTITIES'!R7</f>
        <v>43.431913510000008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</row>
    <row r="8" spans="1:160" x14ac:dyDescent="0.25">
      <c r="A8" s="34">
        <v>36800</v>
      </c>
      <c r="B8" s="35">
        <v>16.227203020000001</v>
      </c>
      <c r="C8" s="35">
        <v>0</v>
      </c>
      <c r="D8" s="35">
        <v>-326.61808509000002</v>
      </c>
      <c r="E8" s="35">
        <v>342.84528811000001</v>
      </c>
      <c r="F8" s="35">
        <v>342.84528811000001</v>
      </c>
      <c r="G8" s="35">
        <v>0</v>
      </c>
      <c r="H8" s="39">
        <v>0</v>
      </c>
      <c r="I8" s="37">
        <v>-0.7624420381</v>
      </c>
      <c r="J8" s="38">
        <v>0.16101832999999999</v>
      </c>
      <c r="K8" s="38">
        <f>'HEDGE QUANTITIES'!K8-'WEST HEDGE QUANTITIES'!K8</f>
        <v>-87.619215440000005</v>
      </c>
      <c r="L8" s="38">
        <f>'HEDGE QUANTITIES'!L8-'WEST HEDGE QUANTITIES'!L8</f>
        <v>-56.643908199999998</v>
      </c>
      <c r="M8" s="38">
        <f>'HEDGE QUANTITIES'!M8-'WEST HEDGE QUANTITIES'!M8</f>
        <v>-27.430225610000001</v>
      </c>
      <c r="N8" s="38">
        <f>'HEDGE QUANTITIES'!N8-'WEST HEDGE QUANTITIES'!N8</f>
        <v>-13.491889709999999</v>
      </c>
      <c r="O8" s="38">
        <f>'HEDGE QUANTITIES'!O8-'WEST HEDGE QUANTITIES'!O8</f>
        <v>13.04677425</v>
      </c>
      <c r="P8" s="38">
        <f>'HEDGE QUANTITIES'!P8-'WEST HEDGE QUANTITIES'!P8</f>
        <v>25.651126750000003</v>
      </c>
      <c r="Q8" s="38">
        <f>'HEDGE QUANTITIES'!Q8-'WEST HEDGE QUANTITIES'!Q8</f>
        <v>49.549371600000001</v>
      </c>
      <c r="R8" s="38">
        <f>'HEDGE QUANTITIES'!R8-'WEST HEDGE QUANTITIES'!R8</f>
        <v>71.73868345999999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</row>
    <row r="9" spans="1:160" x14ac:dyDescent="0.25">
      <c r="A9" s="34">
        <v>36831</v>
      </c>
      <c r="B9" s="35">
        <v>-0.72309312000000003</v>
      </c>
      <c r="C9" s="35">
        <v>0</v>
      </c>
      <c r="D9" s="35">
        <v>-298.33931726999998</v>
      </c>
      <c r="E9" s="35">
        <v>297.61622414999999</v>
      </c>
      <c r="F9" s="35">
        <v>297.61622414999999</v>
      </c>
      <c r="G9" s="35">
        <v>0</v>
      </c>
      <c r="H9" s="39">
        <v>0</v>
      </c>
      <c r="I9" s="37">
        <v>-0.18867938040000001</v>
      </c>
      <c r="J9" s="38">
        <v>5.0234969999999997E-2</v>
      </c>
      <c r="K9" s="38">
        <f>'HEDGE QUANTITIES'!K9-'WEST HEDGE QUANTITIES'!K9</f>
        <v>-62.24009916</v>
      </c>
      <c r="L9" s="38">
        <f>'HEDGE QUANTITIES'!L9-'WEST HEDGE QUANTITIES'!L9</f>
        <v>-40.581769510000001</v>
      </c>
      <c r="M9" s="38">
        <f>'HEDGE QUANTITIES'!M9-'WEST HEDGE QUANTITIES'!M9</f>
        <v>-19.834142920000001</v>
      </c>
      <c r="N9" s="38">
        <f>'HEDGE QUANTITIES'!N9-'WEST HEDGE QUANTITIES'!N9</f>
        <v>-9.8029345699999997</v>
      </c>
      <c r="O9" s="38">
        <f>'HEDGE QUANTITIES'!O9-'WEST HEDGE QUANTITIES'!O9</f>
        <v>9.5750456100000001</v>
      </c>
      <c r="P9" s="38">
        <f>'HEDGE QUANTITIES'!P9-'WEST HEDGE QUANTITIES'!P9</f>
        <v>18.923071350000001</v>
      </c>
      <c r="Q9" s="38">
        <f>'HEDGE QUANTITIES'!Q9-'WEST HEDGE QUANTITIES'!Q9</f>
        <v>36.942442229999997</v>
      </c>
      <c r="R9" s="38">
        <f>'HEDGE QUANTITIES'!R9-'WEST HEDGE QUANTITIES'!R9</f>
        <v>54.0691311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</row>
    <row r="10" spans="1:160" x14ac:dyDescent="0.25">
      <c r="A10" s="34">
        <v>36861</v>
      </c>
      <c r="B10" s="35">
        <v>11.32726596</v>
      </c>
      <c r="C10" s="35">
        <v>0</v>
      </c>
      <c r="D10" s="35">
        <v>-109.63270777</v>
      </c>
      <c r="E10" s="35">
        <v>120.95997373</v>
      </c>
      <c r="F10" s="35">
        <v>120.95997373</v>
      </c>
      <c r="G10" s="35">
        <v>0</v>
      </c>
      <c r="H10" s="39">
        <v>0</v>
      </c>
      <c r="I10" s="37">
        <v>0.83459581770000002</v>
      </c>
      <c r="J10" s="38">
        <v>-9.1587580000000002E-2</v>
      </c>
      <c r="K10" s="38">
        <f>'HEDGE QUANTITIES'!K10-'WEST HEDGE QUANTITIES'!K10</f>
        <v>-26.161920000000002</v>
      </c>
      <c r="L10" s="38">
        <f>'HEDGE QUANTITIES'!L10-'WEST HEDGE QUANTITIES'!L10</f>
        <v>-17.1236265</v>
      </c>
      <c r="M10" s="38">
        <f>'HEDGE QUANTITIES'!M10-'WEST HEDGE QUANTITIES'!M10</f>
        <v>-8.4067442700000008</v>
      </c>
      <c r="N10" s="38">
        <f>'HEDGE QUANTITIES'!N10-'WEST HEDGE QUANTITIES'!N10</f>
        <v>-4.1651227400000002</v>
      </c>
      <c r="O10" s="38">
        <f>'HEDGE QUANTITIES'!O10-'WEST HEDGE QUANTITIES'!O10</f>
        <v>4.0893356699999996</v>
      </c>
      <c r="P10" s="38">
        <f>'HEDGE QUANTITIES'!P10-'WEST HEDGE QUANTITIES'!P10</f>
        <v>8.1034677600000009</v>
      </c>
      <c r="Q10" s="38">
        <f>'HEDGE QUANTITIES'!Q10-'WEST HEDGE QUANTITIES'!Q10</f>
        <v>15.908051479999999</v>
      </c>
      <c r="R10" s="38">
        <f>'HEDGE QUANTITIES'!R10-'WEST HEDGE QUANTITIES'!R10</f>
        <v>23.417221740000002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</row>
    <row r="11" spans="1:160" x14ac:dyDescent="0.25">
      <c r="A11" s="34">
        <v>36892</v>
      </c>
      <c r="B11" s="35">
        <v>42.848247960000002</v>
      </c>
      <c r="C11" s="35">
        <v>0</v>
      </c>
      <c r="D11" s="35">
        <v>-155.59687167999999</v>
      </c>
      <c r="E11" s="35">
        <v>198.44511964</v>
      </c>
      <c r="F11" s="35">
        <v>198.44511964</v>
      </c>
      <c r="G11" s="35">
        <v>0</v>
      </c>
      <c r="H11" s="39">
        <v>0</v>
      </c>
      <c r="I11" s="37">
        <v>0.37014608310000002</v>
      </c>
      <c r="J11" s="38">
        <v>-8.3205599999999994E-3</v>
      </c>
      <c r="K11" s="38">
        <f>'HEDGE QUANTITIES'!K11-'WEST HEDGE QUANTITIES'!K11</f>
        <v>-23.56863525</v>
      </c>
      <c r="L11" s="38">
        <f>'HEDGE QUANTITIES'!L11-'WEST HEDGE QUANTITIES'!L11</f>
        <v>-15.50725255</v>
      </c>
      <c r="M11" s="38">
        <f>'HEDGE QUANTITIES'!M11-'WEST HEDGE QUANTITIES'!M11</f>
        <v>-7.65562947</v>
      </c>
      <c r="N11" s="38">
        <f>'HEDGE QUANTITIES'!N11-'WEST HEDGE QUANTITIES'!N11</f>
        <v>-3.8036516300000001</v>
      </c>
      <c r="O11" s="38">
        <f>'HEDGE QUANTITIES'!O11-'WEST HEDGE QUANTITIES'!O11</f>
        <v>3.7552846999999998</v>
      </c>
      <c r="P11" s="38">
        <f>'HEDGE QUANTITIES'!P11-'WEST HEDGE QUANTITIES'!P11</f>
        <v>7.4617447600000002</v>
      </c>
      <c r="Q11" s="38">
        <f>'HEDGE QUANTITIES'!Q11-'WEST HEDGE QUANTITIES'!Q11</f>
        <v>14.724936639999999</v>
      </c>
      <c r="R11" s="38">
        <f>'HEDGE QUANTITIES'!R11-'WEST HEDGE QUANTITIES'!R11</f>
        <v>21.78164735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</row>
    <row r="12" spans="1:160" x14ac:dyDescent="0.25">
      <c r="A12" s="34">
        <v>36923</v>
      </c>
      <c r="B12" s="35">
        <v>35.92687179</v>
      </c>
      <c r="C12" s="35">
        <v>0</v>
      </c>
      <c r="D12" s="35">
        <v>-106.73286074000001</v>
      </c>
      <c r="E12" s="35">
        <v>142.65973253000001</v>
      </c>
      <c r="F12" s="35">
        <v>142.65973253000001</v>
      </c>
      <c r="G12" s="35">
        <v>0</v>
      </c>
      <c r="H12" s="39">
        <v>0</v>
      </c>
      <c r="I12" s="37">
        <v>-0.1187860942</v>
      </c>
      <c r="J12" s="38">
        <v>3.4899060000000003E-2</v>
      </c>
      <c r="K12" s="38">
        <f>'HEDGE QUANTITIES'!K12-'WEST HEDGE QUANTITIES'!K12</f>
        <v>-14.012053389999998</v>
      </c>
      <c r="L12" s="38">
        <f>'HEDGE QUANTITIES'!L12-'WEST HEDGE QUANTITIES'!L12</f>
        <v>-9.058284819999999</v>
      </c>
      <c r="M12" s="38">
        <f>'HEDGE QUANTITIES'!M12-'WEST HEDGE QUANTITIES'!M12</f>
        <v>-4.3926485899999994</v>
      </c>
      <c r="N12" s="38">
        <f>'HEDGE QUANTITIES'!N12-'WEST HEDGE QUANTITIES'!N12</f>
        <v>-2.1627378300000002</v>
      </c>
      <c r="O12" s="38">
        <f>'HEDGE QUANTITIES'!O12-'WEST HEDGE QUANTITIES'!O12</f>
        <v>2.09620798</v>
      </c>
      <c r="P12" s="38">
        <f>'HEDGE QUANTITIES'!P12-'WEST HEDGE QUANTITIES'!P12</f>
        <v>4.1260048299999994</v>
      </c>
      <c r="Q12" s="38">
        <f>'HEDGE QUANTITIES'!Q12-'WEST HEDGE QUANTITIES'!Q12</f>
        <v>7.9855964000000004</v>
      </c>
      <c r="R12" s="38">
        <f>'HEDGE QUANTITIES'!R12-'WEST HEDGE QUANTITIES'!R12</f>
        <v>11.576038049999999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</row>
    <row r="13" spans="1:160" x14ac:dyDescent="0.25">
      <c r="A13" s="34">
        <v>36951</v>
      </c>
      <c r="B13" s="35">
        <v>38.270457309999998</v>
      </c>
      <c r="C13" s="35">
        <v>0</v>
      </c>
      <c r="D13" s="35">
        <v>-94.276239750000002</v>
      </c>
      <c r="E13" s="35">
        <v>132.54669706000001</v>
      </c>
      <c r="F13" s="35">
        <v>132.54669706000001</v>
      </c>
      <c r="G13" s="35">
        <v>0</v>
      </c>
      <c r="H13" s="39">
        <v>0</v>
      </c>
      <c r="I13" s="37">
        <v>-0.5226477356</v>
      </c>
      <c r="J13" s="38">
        <v>6.550744E-2</v>
      </c>
      <c r="K13" s="38">
        <f>'HEDGE QUANTITIES'!K13-'WEST HEDGE QUANTITIES'!K13</f>
        <v>-24.804193559999998</v>
      </c>
      <c r="L13" s="38">
        <f>'HEDGE QUANTITIES'!L13-'WEST HEDGE QUANTITIES'!L13</f>
        <v>-16.419343769999998</v>
      </c>
      <c r="M13" s="38">
        <f>'HEDGE QUANTITIES'!M13-'WEST HEDGE QUANTITIES'!M13</f>
        <v>-8.1513772800000002</v>
      </c>
      <c r="N13" s="38">
        <f>'HEDGE QUANTITIES'!N13-'WEST HEDGE QUANTITIES'!N13</f>
        <v>-4.06068037</v>
      </c>
      <c r="O13" s="38">
        <f>'HEDGE QUANTITIES'!O13-'WEST HEDGE QUANTITIES'!O13</f>
        <v>4.0288084299999998</v>
      </c>
      <c r="P13" s="38">
        <f>'HEDGE QUANTITIES'!P13-'WEST HEDGE QUANTITIES'!P13</f>
        <v>8.0237421399999995</v>
      </c>
      <c r="Q13" s="38">
        <f>'HEDGE QUANTITIES'!Q13-'WEST HEDGE QUANTITIES'!Q13</f>
        <v>15.90344464</v>
      </c>
      <c r="R13" s="38">
        <f>'HEDGE QUANTITIES'!R13-'WEST HEDGE QUANTITIES'!R13</f>
        <v>23.621223390000001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</row>
    <row r="14" spans="1:160" x14ac:dyDescent="0.25">
      <c r="A14" s="34">
        <v>36982</v>
      </c>
      <c r="B14" s="35">
        <v>51.436079890000002</v>
      </c>
      <c r="C14" s="35">
        <v>0</v>
      </c>
      <c r="D14" s="35">
        <v>-93.279091370000003</v>
      </c>
      <c r="E14" s="35">
        <v>144.71517126000001</v>
      </c>
      <c r="F14" s="35">
        <v>144.71517126000001</v>
      </c>
      <c r="G14" s="35">
        <v>0</v>
      </c>
      <c r="H14" s="39">
        <v>0</v>
      </c>
      <c r="I14" s="37">
        <v>-0.394371943</v>
      </c>
      <c r="J14" s="38">
        <v>5.3804789999999998E-2</v>
      </c>
      <c r="K14" s="38">
        <f>'HEDGE QUANTITIES'!K14-'WEST HEDGE QUANTITIES'!K14</f>
        <v>-4.1745144200000004</v>
      </c>
      <c r="L14" s="38">
        <f>'HEDGE QUANTITIES'!L14-'WEST HEDGE QUANTITIES'!L14</f>
        <v>-2.82493368</v>
      </c>
      <c r="M14" s="38">
        <f>'HEDGE QUANTITIES'!M14-'WEST HEDGE QUANTITIES'!M14</f>
        <v>-1.4309198399999998</v>
      </c>
      <c r="N14" s="38">
        <f>'HEDGE QUANTITIES'!N14-'WEST HEDGE QUANTITIES'!N14</f>
        <v>-0.71938343999999999</v>
      </c>
      <c r="O14" s="38">
        <f>'HEDGE QUANTITIES'!O14-'WEST HEDGE QUANTITIES'!O14</f>
        <v>0.72553011000000001</v>
      </c>
      <c r="P14" s="38">
        <f>'HEDGE QUANTITIES'!P14-'WEST HEDGE QUANTITIES'!P14</f>
        <v>1.4553383</v>
      </c>
      <c r="Q14" s="38">
        <f>'HEDGE QUANTITIES'!Q14-'WEST HEDGE QUANTITIES'!Q14</f>
        <v>2.9198740299999999</v>
      </c>
      <c r="R14" s="38">
        <f>'HEDGE QUANTITIES'!R14-'WEST HEDGE QUANTITIES'!R14</f>
        <v>4.3777483100000003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</row>
    <row r="15" spans="1:160" x14ac:dyDescent="0.25">
      <c r="A15" s="34">
        <v>37012</v>
      </c>
      <c r="B15" s="35">
        <v>5.0153005899999998</v>
      </c>
      <c r="C15" s="35">
        <v>0</v>
      </c>
      <c r="D15" s="35">
        <v>9.1168485100000005</v>
      </c>
      <c r="E15" s="35">
        <v>-4.1015479199999998</v>
      </c>
      <c r="F15" s="35">
        <v>-4.1015479199999998</v>
      </c>
      <c r="G15" s="35">
        <v>0</v>
      </c>
      <c r="H15" s="39">
        <v>0</v>
      </c>
      <c r="I15" s="37">
        <v>-0.36338591399999998</v>
      </c>
      <c r="J15" s="38">
        <v>1.7083669999999999E-2</v>
      </c>
      <c r="K15" s="38">
        <f>'HEDGE QUANTITIES'!K15-'WEST HEDGE QUANTITIES'!K15</f>
        <v>-5.1433180800000002</v>
      </c>
      <c r="L15" s="38">
        <f>'HEDGE QUANTITIES'!L15-'WEST HEDGE QUANTITIES'!L15</f>
        <v>-3.4938593099999999</v>
      </c>
      <c r="M15" s="38">
        <f>'HEDGE QUANTITIES'!M15-'WEST HEDGE QUANTITIES'!M15</f>
        <v>-1.7732315299999999</v>
      </c>
      <c r="N15" s="38">
        <f>'HEDGE QUANTITIES'!N15-'WEST HEDGE QUANTITIES'!N15</f>
        <v>-0.89187095999999999</v>
      </c>
      <c r="O15" s="38">
        <f>'HEDGE QUANTITIES'!O15-'WEST HEDGE QUANTITIES'!O15</f>
        <v>0.89966977999999997</v>
      </c>
      <c r="P15" s="38">
        <f>'HEDGE QUANTITIES'!P15-'WEST HEDGE QUANTITIES'!P15</f>
        <v>1.80432587</v>
      </c>
      <c r="Q15" s="38">
        <f>'HEDGE QUANTITIES'!Q15-'WEST HEDGE QUANTITIES'!Q15</f>
        <v>3.6172071300000002</v>
      </c>
      <c r="R15" s="38">
        <f>'HEDGE QUANTITIES'!R15-'WEST HEDGE QUANTITIES'!R15</f>
        <v>5.4164186399999998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</row>
    <row r="16" spans="1:160" x14ac:dyDescent="0.25">
      <c r="A16" s="34">
        <v>37043</v>
      </c>
      <c r="B16" s="35">
        <v>6.6577240599999996</v>
      </c>
      <c r="C16" s="35">
        <v>0</v>
      </c>
      <c r="D16" s="35">
        <v>9.0182001799999991</v>
      </c>
      <c r="E16" s="35">
        <v>-2.36047612</v>
      </c>
      <c r="F16" s="35">
        <v>-2.36047612</v>
      </c>
      <c r="G16" s="35">
        <v>0</v>
      </c>
      <c r="H16" s="39">
        <v>0</v>
      </c>
      <c r="I16" s="37">
        <v>-0.35406222479999999</v>
      </c>
      <c r="J16" s="38">
        <v>1.378919E-2</v>
      </c>
      <c r="K16" s="38">
        <f>'HEDGE QUANTITIES'!K16-'WEST HEDGE QUANTITIES'!K16</f>
        <v>-4.1984104100000001</v>
      </c>
      <c r="L16" s="38">
        <f>'HEDGE QUANTITIES'!L16-'WEST HEDGE QUANTITIES'!L16</f>
        <v>-2.9090652500000003</v>
      </c>
      <c r="M16" s="38">
        <f>'HEDGE QUANTITIES'!M16-'WEST HEDGE QUANTITIES'!M16</f>
        <v>-1.5010653600000001</v>
      </c>
      <c r="N16" s="38">
        <f>'HEDGE QUANTITIES'!N16-'WEST HEDGE QUANTITIES'!N16</f>
        <v>-0.76043653999999994</v>
      </c>
      <c r="O16" s="38">
        <f>'HEDGE QUANTITIES'!O16-'WEST HEDGE QUANTITIES'!O16</f>
        <v>0.77673071000000005</v>
      </c>
      <c r="P16" s="38">
        <f>'HEDGE QUANTITIES'!P16-'WEST HEDGE QUANTITIES'!P16</f>
        <v>1.5662866600000001</v>
      </c>
      <c r="Q16" s="38">
        <f>'HEDGE QUANTITIES'!Q16-'WEST HEDGE QUANTITIES'!Q16</f>
        <v>3.1701200799999998</v>
      </c>
      <c r="R16" s="38">
        <f>'HEDGE QUANTITIES'!R16-'WEST HEDGE QUANTITIES'!R16</f>
        <v>4.7850156799999999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</row>
    <row r="17" spans="1:160" x14ac:dyDescent="0.25">
      <c r="A17" s="34">
        <v>37073</v>
      </c>
      <c r="B17" s="35">
        <v>6.3435181700000003</v>
      </c>
      <c r="C17" s="35">
        <v>0</v>
      </c>
      <c r="D17" s="35">
        <v>9.2138297199999997</v>
      </c>
      <c r="E17" s="35">
        <v>-2.8703115499999998</v>
      </c>
      <c r="F17" s="35">
        <v>-2.8703115499999998</v>
      </c>
      <c r="G17" s="35">
        <v>0</v>
      </c>
      <c r="H17" s="39">
        <v>0</v>
      </c>
      <c r="I17" s="37">
        <v>-0.1755460137</v>
      </c>
      <c r="J17" s="38">
        <v>6.3220899999999998E-3</v>
      </c>
      <c r="K17" s="38">
        <f>'HEDGE QUANTITIES'!K17-'WEST HEDGE QUANTITIES'!K17</f>
        <v>-3.6064256699999997</v>
      </c>
      <c r="L17" s="38">
        <f>'HEDGE QUANTITIES'!L17-'WEST HEDGE QUANTITIES'!L17</f>
        <v>-2.5152945799999999</v>
      </c>
      <c r="M17" s="38">
        <f>'HEDGE QUANTITIES'!M17-'WEST HEDGE QUANTITIES'!M17</f>
        <v>-1.3062055199999998</v>
      </c>
      <c r="N17" s="38">
        <f>'HEDGE QUANTITIES'!N17-'WEST HEDGE QUANTITIES'!N17</f>
        <v>-0.66376583999999994</v>
      </c>
      <c r="O17" s="38">
        <f>'HEDGE QUANTITIES'!O17-'WEST HEDGE QUANTITIES'!O17</f>
        <v>0.68203060999999998</v>
      </c>
      <c r="P17" s="38">
        <f>'HEDGE QUANTITIES'!P17-'WEST HEDGE QUANTITIES'!P17</f>
        <v>1.3792025800000001</v>
      </c>
      <c r="Q17" s="38">
        <f>'HEDGE QUANTITIES'!Q17-'WEST HEDGE QUANTITIES'!Q17</f>
        <v>2.8063201000000002</v>
      </c>
      <c r="R17" s="38">
        <f>'HEDGE QUANTITIES'!R17-'WEST HEDGE QUANTITIES'!R17</f>
        <v>4.2565835000000005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</row>
    <row r="18" spans="1:160" x14ac:dyDescent="0.25">
      <c r="A18" s="34">
        <v>37104</v>
      </c>
      <c r="B18" s="35">
        <v>3.6648542700000002</v>
      </c>
      <c r="C18" s="35">
        <v>0</v>
      </c>
      <c r="D18" s="35">
        <v>31.020762779999998</v>
      </c>
      <c r="E18" s="35">
        <v>-27.355908509999999</v>
      </c>
      <c r="F18" s="35">
        <v>-27.355908509999999</v>
      </c>
      <c r="G18" s="35">
        <v>0</v>
      </c>
      <c r="H18" s="39">
        <v>0</v>
      </c>
      <c r="I18" s="37">
        <v>-0.26933431660000001</v>
      </c>
      <c r="J18" s="38">
        <v>3.7062000000000002E-3</v>
      </c>
      <c r="K18" s="38">
        <f>'HEDGE QUANTITIES'!K18-'WEST HEDGE QUANTITIES'!K18</f>
        <v>-2.7004711000000001</v>
      </c>
      <c r="L18" s="38">
        <f>'HEDGE QUANTITIES'!L18-'WEST HEDGE QUANTITIES'!L18</f>
        <v>-1.9144237500000001</v>
      </c>
      <c r="M18" s="38">
        <f>'HEDGE QUANTITIES'!M18-'WEST HEDGE QUANTITIES'!M18</f>
        <v>-1.0090331199999998</v>
      </c>
      <c r="N18" s="38">
        <f>'HEDGE QUANTITIES'!N18-'WEST HEDGE QUANTITIES'!N18</f>
        <v>-0.51628892000000004</v>
      </c>
      <c r="O18" s="38">
        <f>'HEDGE QUANTITIES'!O18-'WEST HEDGE QUANTITIES'!O18</f>
        <v>0.53728542000000001</v>
      </c>
      <c r="P18" s="38">
        <f>'HEDGE QUANTITIES'!P18-'WEST HEDGE QUANTITIES'!P18</f>
        <v>1.0928454299999999</v>
      </c>
      <c r="Q18" s="38">
        <f>'HEDGE QUANTITIES'!Q18-'WEST HEDGE QUANTITIES'!Q18</f>
        <v>2.2474847099999997</v>
      </c>
      <c r="R18" s="38">
        <f>'HEDGE QUANTITIES'!R18-'WEST HEDGE QUANTITIES'!R18</f>
        <v>3.4413540299999998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</row>
    <row r="19" spans="1:160" x14ac:dyDescent="0.25">
      <c r="A19" s="34">
        <v>37135</v>
      </c>
      <c r="B19" s="35">
        <v>0.35812372999999997</v>
      </c>
      <c r="C19" s="35">
        <v>0</v>
      </c>
      <c r="D19" s="35">
        <v>52.20308327</v>
      </c>
      <c r="E19" s="35">
        <v>-51.844959539999998</v>
      </c>
      <c r="F19" s="35">
        <v>-51.844959539999998</v>
      </c>
      <c r="G19" s="35">
        <v>0</v>
      </c>
      <c r="H19" s="39">
        <v>0</v>
      </c>
      <c r="I19" s="37">
        <v>-0.35879221900000002</v>
      </c>
      <c r="J19" s="38">
        <v>6.8177000000000005E-4</v>
      </c>
      <c r="K19" s="38">
        <f>'HEDGE QUANTITIES'!K19-'WEST HEDGE QUANTITIES'!K19</f>
        <v>-2.13610393</v>
      </c>
      <c r="L19" s="38">
        <f>'HEDGE QUANTITIES'!L19-'WEST HEDGE QUANTITIES'!L19</f>
        <v>-1.5291645600000001</v>
      </c>
      <c r="M19" s="38">
        <f>'HEDGE QUANTITIES'!M19-'WEST HEDGE QUANTITIES'!M19</f>
        <v>-0.81317934000000003</v>
      </c>
      <c r="N19" s="38">
        <f>'HEDGE QUANTITIES'!N19-'WEST HEDGE QUANTITIES'!N19</f>
        <v>-0.41780081999999996</v>
      </c>
      <c r="O19" s="38">
        <f>'HEDGE QUANTITIES'!O19-'WEST HEDGE QUANTITIES'!O19</f>
        <v>0.43810088000000003</v>
      </c>
      <c r="P19" s="38">
        <f>'HEDGE QUANTITIES'!P19-'WEST HEDGE QUANTITIES'!P19</f>
        <v>0.89419227999999995</v>
      </c>
      <c r="Q19" s="38">
        <f>'HEDGE QUANTITIES'!Q19-'WEST HEDGE QUANTITIES'!Q19</f>
        <v>1.8505965599999998</v>
      </c>
      <c r="R19" s="38">
        <f>'HEDGE QUANTITIES'!R19-'WEST HEDGE QUANTITIES'!R19</f>
        <v>2.8495220899999998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</row>
    <row r="20" spans="1:160" x14ac:dyDescent="0.25">
      <c r="A20" s="34">
        <v>37165</v>
      </c>
      <c r="B20" s="35">
        <v>-0.65178314000000004</v>
      </c>
      <c r="C20" s="35">
        <v>0</v>
      </c>
      <c r="D20" s="35">
        <v>53.85817419</v>
      </c>
      <c r="E20" s="35">
        <v>-54.509957329999999</v>
      </c>
      <c r="F20" s="35">
        <v>-54.509957329999999</v>
      </c>
      <c r="G20" s="35">
        <v>0</v>
      </c>
      <c r="H20" s="39">
        <v>0</v>
      </c>
      <c r="I20" s="37">
        <v>-0.4200372544</v>
      </c>
      <c r="J20" s="38">
        <v>1.17541E-3</v>
      </c>
      <c r="K20" s="38">
        <f>'HEDGE QUANTITIES'!K20-'WEST HEDGE QUANTITIES'!K20</f>
        <v>-2.1107971800000001</v>
      </c>
      <c r="L20" s="38">
        <f>'HEDGE QUANTITIES'!L20-'WEST HEDGE QUANTITIES'!L20</f>
        <v>-1.5051363200000001</v>
      </c>
      <c r="M20" s="38">
        <f>'HEDGE QUANTITIES'!M20-'WEST HEDGE QUANTITIES'!M20</f>
        <v>-0.79852367000000002</v>
      </c>
      <c r="N20" s="38">
        <f>'HEDGE QUANTITIES'!N20-'WEST HEDGE QUANTITIES'!N20</f>
        <v>-0.40997572999999998</v>
      </c>
      <c r="O20" s="38">
        <f>'HEDGE QUANTITIES'!O20-'WEST HEDGE QUANTITIES'!O20</f>
        <v>0.42950819000000001</v>
      </c>
      <c r="P20" s="38">
        <f>'HEDGE QUANTITIES'!P20-'WEST HEDGE QUANTITIES'!P20</f>
        <v>0.87644719999999987</v>
      </c>
      <c r="Q20" s="38">
        <f>'HEDGE QUANTITIES'!Q20-'WEST HEDGE QUANTITIES'!Q20</f>
        <v>1.8135749899999998</v>
      </c>
      <c r="R20" s="38">
        <f>'HEDGE QUANTITIES'!R20-'WEST HEDGE QUANTITIES'!R20</f>
        <v>2.79294186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</row>
    <row r="21" spans="1:160" x14ac:dyDescent="0.25">
      <c r="A21" s="34">
        <v>37196</v>
      </c>
      <c r="B21" s="35">
        <v>2.9344518800000001</v>
      </c>
      <c r="C21" s="35">
        <v>0</v>
      </c>
      <c r="D21" s="35">
        <v>60.385981829999999</v>
      </c>
      <c r="E21" s="35">
        <v>-57.451529950000001</v>
      </c>
      <c r="F21" s="35">
        <v>-57.451529950000001</v>
      </c>
      <c r="G21" s="35">
        <v>0</v>
      </c>
      <c r="H21" s="39">
        <v>0</v>
      </c>
      <c r="I21" s="37">
        <v>-0.4071735145</v>
      </c>
      <c r="J21" s="38">
        <v>-2.588E-4</v>
      </c>
      <c r="K21" s="38">
        <f>'HEDGE QUANTITIES'!K21-'WEST HEDGE QUANTITIES'!K21</f>
        <v>-3.9063459600000003</v>
      </c>
      <c r="L21" s="38">
        <f>'HEDGE QUANTITIES'!L21-'WEST HEDGE QUANTITIES'!L21</f>
        <v>-2.6018408700000002</v>
      </c>
      <c r="M21" s="38">
        <f>'HEDGE QUANTITIES'!M21-'WEST HEDGE QUANTITIES'!M21</f>
        <v>-1.3009423599999999</v>
      </c>
      <c r="N21" s="38">
        <f>'HEDGE QUANTITIES'!N21-'WEST HEDGE QUANTITIES'!N21</f>
        <v>-0.65042849999999997</v>
      </c>
      <c r="O21" s="38">
        <f>'HEDGE QUANTITIES'!O21-'WEST HEDGE QUANTITIES'!O21</f>
        <v>0.64981772999999998</v>
      </c>
      <c r="P21" s="38">
        <f>'HEDGE QUANTITIES'!P21-'WEST HEDGE QUANTITIES'!P21</f>
        <v>1.29823566</v>
      </c>
      <c r="Q21" s="38">
        <f>'HEDGE QUANTITIES'!Q21-'WEST HEDGE QUANTITIES'!Q21</f>
        <v>2.5869255900000003</v>
      </c>
      <c r="R21" s="38">
        <f>'HEDGE QUANTITIES'!R21-'WEST HEDGE QUANTITIES'!R21</f>
        <v>3.85735209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</row>
    <row r="22" spans="1:160" x14ac:dyDescent="0.25">
      <c r="A22" s="34">
        <v>37226</v>
      </c>
      <c r="B22" s="35">
        <v>5.1833323199999999</v>
      </c>
      <c r="C22" s="35">
        <v>0</v>
      </c>
      <c r="D22" s="35">
        <v>89.793211510000006</v>
      </c>
      <c r="E22" s="35">
        <v>-84.609879190000001</v>
      </c>
      <c r="F22" s="35">
        <v>-84.609879190000001</v>
      </c>
      <c r="G22" s="35">
        <v>0</v>
      </c>
      <c r="H22" s="39">
        <v>0</v>
      </c>
      <c r="I22" s="37">
        <v>-1.1411207938000001</v>
      </c>
      <c r="J22" s="38">
        <v>1.208944E-2</v>
      </c>
      <c r="K22" s="38">
        <f>'HEDGE QUANTITIES'!K22-'WEST HEDGE QUANTITIES'!K22</f>
        <v>-3.2225049699999997</v>
      </c>
      <c r="L22" s="38">
        <f>'HEDGE QUANTITIES'!L22-'WEST HEDGE QUANTITIES'!L22</f>
        <v>-2.1512614400000003</v>
      </c>
      <c r="M22" s="38">
        <f>'HEDGE QUANTITIES'!M22-'WEST HEDGE QUANTITIES'!M22</f>
        <v>-1.0786338800000002</v>
      </c>
      <c r="N22" s="38">
        <f>'HEDGE QUANTITIES'!N22-'WEST HEDGE QUANTITIES'!N22</f>
        <v>-0.54006609999999999</v>
      </c>
      <c r="O22" s="38">
        <f>'HEDGE QUANTITIES'!O22-'WEST HEDGE QUANTITIES'!O22</f>
        <v>0.54113197999999996</v>
      </c>
      <c r="P22" s="38">
        <f>'HEDGE QUANTITIES'!P22-'WEST HEDGE QUANTITIES'!P22</f>
        <v>1.0826538200000002</v>
      </c>
      <c r="Q22" s="38">
        <f>'HEDGE QUANTITIES'!Q22-'WEST HEDGE QUANTITIES'!Q22</f>
        <v>2.1633104399999996</v>
      </c>
      <c r="R22" s="38">
        <f>'HEDGE QUANTITIES'!R22-'WEST HEDGE QUANTITIES'!R22</f>
        <v>3.2336462500000001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</row>
    <row r="23" spans="1:160" x14ac:dyDescent="0.25">
      <c r="A23" s="34">
        <v>37257</v>
      </c>
      <c r="B23" s="35">
        <v>2.8964012800000001</v>
      </c>
      <c r="C23" s="35">
        <v>0</v>
      </c>
      <c r="D23" s="35">
        <v>90.860472060000006</v>
      </c>
      <c r="E23" s="35">
        <v>-87.96407078</v>
      </c>
      <c r="F23" s="35">
        <v>-87.96407078</v>
      </c>
      <c r="G23" s="35">
        <v>0</v>
      </c>
      <c r="H23" s="39">
        <v>0</v>
      </c>
      <c r="I23" s="37">
        <v>-1.0643950415000001</v>
      </c>
      <c r="J23" s="38">
        <v>8.4953400000000005E-3</v>
      </c>
      <c r="K23" s="38">
        <f>'HEDGE QUANTITIES'!K23-'WEST HEDGE QUANTITIES'!K23</f>
        <v>-3.6349360099999997</v>
      </c>
      <c r="L23" s="38">
        <f>'HEDGE QUANTITIES'!L23-'WEST HEDGE QUANTITIES'!L23</f>
        <v>-2.3330045099999999</v>
      </c>
      <c r="M23" s="38">
        <f>'HEDGE QUANTITIES'!M23-'WEST HEDGE QUANTITIES'!M23</f>
        <v>-1.1235885299999999</v>
      </c>
      <c r="N23" s="38">
        <f>'HEDGE QUANTITIES'!N23-'WEST HEDGE QUANTITIES'!N23</f>
        <v>-0.55146176999999996</v>
      </c>
      <c r="O23" s="38">
        <f>'HEDGE QUANTITIES'!O23-'WEST HEDGE QUANTITIES'!O23</f>
        <v>0.53154851000000003</v>
      </c>
      <c r="P23" s="38">
        <f>'HEDGE QUANTITIES'!P23-'WEST HEDGE QUANTITIES'!P23</f>
        <v>1.0439030899999999</v>
      </c>
      <c r="Q23" s="38">
        <f>'HEDGE QUANTITIES'!Q23-'WEST HEDGE QUANTITIES'!Q23</f>
        <v>2.0137570600000001</v>
      </c>
      <c r="R23" s="38">
        <f>'HEDGE QUANTITIES'!R23-'WEST HEDGE QUANTITIES'!R23</f>
        <v>2.9147369999999997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</row>
    <row r="24" spans="1:160" x14ac:dyDescent="0.25">
      <c r="A24" s="34">
        <v>37288</v>
      </c>
      <c r="B24" s="35">
        <v>5.2297371000000004</v>
      </c>
      <c r="C24" s="35">
        <v>0</v>
      </c>
      <c r="D24" s="35">
        <v>47.47839184</v>
      </c>
      <c r="E24" s="35">
        <v>-42.248654739999999</v>
      </c>
      <c r="F24" s="35">
        <v>-42.248654739999999</v>
      </c>
      <c r="G24" s="35">
        <v>0</v>
      </c>
      <c r="H24" s="39">
        <v>0</v>
      </c>
      <c r="I24" s="37">
        <v>-0.19826377219999999</v>
      </c>
      <c r="J24" s="38">
        <v>-3.4032200000000002E-3</v>
      </c>
      <c r="K24" s="38">
        <f>'HEDGE QUANTITIES'!K24-'WEST HEDGE QUANTITIES'!K24</f>
        <v>-3.5428442200000001</v>
      </c>
      <c r="L24" s="38">
        <f>'HEDGE QUANTITIES'!L24-'WEST HEDGE QUANTITIES'!L24</f>
        <v>-2.2748544600000002</v>
      </c>
      <c r="M24" s="38">
        <f>'HEDGE QUANTITIES'!M24-'WEST HEDGE QUANTITIES'!M24</f>
        <v>-1.0961021</v>
      </c>
      <c r="N24" s="38">
        <f>'HEDGE QUANTITIES'!N24-'WEST HEDGE QUANTITIES'!N24</f>
        <v>-0.53810902999999999</v>
      </c>
      <c r="O24" s="38">
        <f>'HEDGE QUANTITIES'!O24-'WEST HEDGE QUANTITIES'!O24</f>
        <v>0.51894667999999999</v>
      </c>
      <c r="P24" s="38">
        <f>'HEDGE QUANTITIES'!P24-'WEST HEDGE QUANTITIES'!P24</f>
        <v>1.0194261200000001</v>
      </c>
      <c r="Q24" s="38">
        <f>'HEDGE QUANTITIES'!Q24-'WEST HEDGE QUANTITIES'!Q24</f>
        <v>1.9676322400000001</v>
      </c>
      <c r="R24" s="38">
        <f>'HEDGE QUANTITIES'!R24-'WEST HEDGE QUANTITIES'!R24</f>
        <v>2.8496317800000002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</row>
    <row r="25" spans="1:160" x14ac:dyDescent="0.25">
      <c r="A25" s="34">
        <v>37316</v>
      </c>
      <c r="B25" s="35">
        <v>3.10097712</v>
      </c>
      <c r="C25" s="35">
        <v>0</v>
      </c>
      <c r="D25" s="35">
        <v>42.264341690000002</v>
      </c>
      <c r="E25" s="35">
        <v>-39.163364569999999</v>
      </c>
      <c r="F25" s="35">
        <v>-39.163364569999999</v>
      </c>
      <c r="G25" s="35">
        <v>0</v>
      </c>
      <c r="H25" s="39">
        <v>0</v>
      </c>
      <c r="I25" s="37">
        <v>-0.25647856969999999</v>
      </c>
      <c r="J25" s="38">
        <v>-2.0128099999999999E-3</v>
      </c>
      <c r="K25" s="38">
        <f>'HEDGE QUANTITIES'!K25-'WEST HEDGE QUANTITIES'!K25</f>
        <v>-4.8069197200000007</v>
      </c>
      <c r="L25" s="38">
        <f>'HEDGE QUANTITIES'!L25-'WEST HEDGE QUANTITIES'!L25</f>
        <v>-3.0955540099999999</v>
      </c>
      <c r="M25" s="38">
        <f>'HEDGE QUANTITIES'!M25-'WEST HEDGE QUANTITIES'!M25</f>
        <v>-1.49578685</v>
      </c>
      <c r="N25" s="38">
        <f>'HEDGE QUANTITIES'!N25-'WEST HEDGE QUANTITIES'!N25</f>
        <v>-0.73526000999999996</v>
      </c>
      <c r="O25" s="38">
        <f>'HEDGE QUANTITIES'!O25-'WEST HEDGE QUANTITIES'!O25</f>
        <v>0.71086611999999993</v>
      </c>
      <c r="P25" s="38">
        <f>'HEDGE QUANTITIES'!P25-'WEST HEDGE QUANTITIES'!P25</f>
        <v>1.3981951799999999</v>
      </c>
      <c r="Q25" s="38">
        <f>'HEDGE QUANTITIES'!Q25-'WEST HEDGE QUANTITIES'!Q25</f>
        <v>2.7054492399999996</v>
      </c>
      <c r="R25" s="38">
        <f>'HEDGE QUANTITIES'!R25-'WEST HEDGE QUANTITIES'!R25</f>
        <v>3.92774314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</row>
    <row r="26" spans="1:160" x14ac:dyDescent="0.25">
      <c r="A26" s="34">
        <v>37347</v>
      </c>
      <c r="B26" s="35">
        <v>0.54729247000000003</v>
      </c>
      <c r="C26" s="35">
        <v>0</v>
      </c>
      <c r="D26" s="35">
        <v>41.907945380000001</v>
      </c>
      <c r="E26" s="35">
        <v>-41.360652909999999</v>
      </c>
      <c r="F26" s="35">
        <v>-41.360652909999999</v>
      </c>
      <c r="G26" s="35">
        <v>0</v>
      </c>
      <c r="H26" s="39">
        <v>0</v>
      </c>
      <c r="I26" s="37">
        <v>-0.26595731620000002</v>
      </c>
      <c r="J26" s="38">
        <v>-2.8180900000000001E-3</v>
      </c>
      <c r="K26" s="38">
        <f>'HEDGE QUANTITIES'!K26-'WEST HEDGE QUANTITIES'!K26</f>
        <v>-2.2852534200000001</v>
      </c>
      <c r="L26" s="38">
        <f>'HEDGE QUANTITIES'!L26-'WEST HEDGE QUANTITIES'!L26</f>
        <v>-1.54549504</v>
      </c>
      <c r="M26" s="38">
        <f>'HEDGE QUANTITIES'!M26-'WEST HEDGE QUANTITIES'!M26</f>
        <v>-0.78153379000000001</v>
      </c>
      <c r="N26" s="38">
        <f>'HEDGE QUANTITIES'!N26-'WEST HEDGE QUANTITIES'!N26</f>
        <v>-0.39253545000000001</v>
      </c>
      <c r="O26" s="38">
        <f>'HEDGE QUANTITIES'!O26-'WEST HEDGE QUANTITIES'!O26</f>
        <v>0.39521362999999998</v>
      </c>
      <c r="P26" s="38">
        <f>'HEDGE QUANTITIES'!P26-'WEST HEDGE QUANTITIES'!P26</f>
        <v>0.79225820999999996</v>
      </c>
      <c r="Q26" s="38">
        <f>'HEDGE QUANTITIES'!Q26-'WEST HEDGE QUANTITIES'!Q26</f>
        <v>1.5883631499999999</v>
      </c>
      <c r="R26" s="38">
        <f>'HEDGE QUANTITIES'!R26-'WEST HEDGE QUANTITIES'!R26</f>
        <v>2.3807664800000001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</row>
    <row r="27" spans="1:160" x14ac:dyDescent="0.25">
      <c r="A27" s="34">
        <v>37377</v>
      </c>
      <c r="B27" s="35">
        <v>-2.0324680900000001</v>
      </c>
      <c r="C27" s="35">
        <v>0</v>
      </c>
      <c r="D27" s="35">
        <v>13.182886910000001</v>
      </c>
      <c r="E27" s="35">
        <v>-15.215355000000001</v>
      </c>
      <c r="F27" s="35">
        <v>-15.215355000000001</v>
      </c>
      <c r="G27" s="35">
        <v>0</v>
      </c>
      <c r="H27" s="39">
        <v>0</v>
      </c>
      <c r="I27" s="37">
        <v>0.69922678469999999</v>
      </c>
      <c r="J27" s="38">
        <v>-1.385638E-2</v>
      </c>
      <c r="K27" s="38">
        <f>'HEDGE QUANTITIES'!K27-'WEST HEDGE QUANTITIES'!K27</f>
        <v>-2.0800138399999999</v>
      </c>
      <c r="L27" s="38">
        <f>'HEDGE QUANTITIES'!L27-'WEST HEDGE QUANTITIES'!L27</f>
        <v>-1.4149257500000001</v>
      </c>
      <c r="M27" s="38">
        <f>'HEDGE QUANTITIES'!M27-'WEST HEDGE QUANTITIES'!M27</f>
        <v>-0.71979539000000003</v>
      </c>
      <c r="N27" s="38">
        <f>'HEDGE QUANTITIES'!N27-'WEST HEDGE QUANTITIES'!N27</f>
        <v>-0.36258467</v>
      </c>
      <c r="O27" s="38">
        <f>'HEDGE QUANTITIES'!O27-'WEST HEDGE QUANTITIES'!O27</f>
        <v>0.36713327000000001</v>
      </c>
      <c r="P27" s="38">
        <f>'HEDGE QUANTITIES'!P27-'WEST HEDGE QUANTITIES'!P27</f>
        <v>0.73798045999999995</v>
      </c>
      <c r="Q27" s="38">
        <f>'HEDGE QUANTITIES'!Q27-'WEST HEDGE QUANTITIES'!Q27</f>
        <v>1.4875026099999999</v>
      </c>
      <c r="R27" s="38">
        <f>'HEDGE QUANTITIES'!R27-'WEST HEDGE QUANTITIES'!R27</f>
        <v>2.2415461200000002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</row>
    <row r="28" spans="1:160" x14ac:dyDescent="0.25">
      <c r="A28" s="34">
        <v>37408</v>
      </c>
      <c r="B28" s="35">
        <v>-2.1867480499999998</v>
      </c>
      <c r="C28" s="35">
        <v>0</v>
      </c>
      <c r="D28" s="35">
        <v>13.97534117</v>
      </c>
      <c r="E28" s="35">
        <v>-16.162089219999999</v>
      </c>
      <c r="F28" s="35">
        <v>-16.162089219999999</v>
      </c>
      <c r="G28" s="35">
        <v>0</v>
      </c>
      <c r="H28" s="39">
        <v>0</v>
      </c>
      <c r="I28" s="37">
        <v>0.67956147899999997</v>
      </c>
      <c r="J28" s="38">
        <v>-1.3159239999999999E-2</v>
      </c>
      <c r="K28" s="38">
        <f>'HEDGE QUANTITIES'!K28-'WEST HEDGE QUANTITIES'!K28</f>
        <v>-1.92347903</v>
      </c>
      <c r="L28" s="38">
        <f>'HEDGE QUANTITIES'!L28-'WEST HEDGE QUANTITIES'!L28</f>
        <v>-1.3108669900000001</v>
      </c>
      <c r="M28" s="38">
        <f>'HEDGE QUANTITIES'!M28-'WEST HEDGE QUANTITIES'!M28</f>
        <v>-0.66812837999999997</v>
      </c>
      <c r="N28" s="38">
        <f>'HEDGE QUANTITIES'!N28-'WEST HEDGE QUANTITIES'!N28</f>
        <v>-0.33686991999999999</v>
      </c>
      <c r="O28" s="38">
        <f>'HEDGE QUANTITIES'!O28-'WEST HEDGE QUANTITIES'!O28</f>
        <v>0.34170928</v>
      </c>
      <c r="P28" s="38">
        <f>'HEDGE QUANTITIES'!P28-'WEST HEDGE QUANTITIES'!P28</f>
        <v>0.68747285999999996</v>
      </c>
      <c r="Q28" s="38">
        <f>'HEDGE QUANTITIES'!Q28-'WEST HEDGE QUANTITIES'!Q28</f>
        <v>1.3880275</v>
      </c>
      <c r="R28" s="38">
        <f>'HEDGE QUANTITIES'!R28-'WEST HEDGE QUANTITIES'!R28</f>
        <v>2.0952556200000001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</row>
    <row r="29" spans="1:160" x14ac:dyDescent="0.25">
      <c r="A29" s="34">
        <v>37438</v>
      </c>
      <c r="B29" s="35">
        <v>-2.4057317399999998</v>
      </c>
      <c r="C29" s="35">
        <v>0</v>
      </c>
      <c r="D29" s="35">
        <v>12.53764938</v>
      </c>
      <c r="E29" s="35">
        <v>-14.94338112</v>
      </c>
      <c r="F29" s="35">
        <v>-14.94338112</v>
      </c>
      <c r="G29" s="35">
        <v>0</v>
      </c>
      <c r="H29" s="39">
        <v>0</v>
      </c>
      <c r="I29" s="37">
        <v>0.65196903969999997</v>
      </c>
      <c r="J29" s="38">
        <v>-1.2069440000000001E-2</v>
      </c>
      <c r="K29" s="38">
        <f>'HEDGE QUANTITIES'!K29-'WEST HEDGE QUANTITIES'!K29</f>
        <v>-2.0828063299999999</v>
      </c>
      <c r="L29" s="38">
        <f>'HEDGE QUANTITIES'!L29-'WEST HEDGE QUANTITIES'!L29</f>
        <v>-1.4092156899999999</v>
      </c>
      <c r="M29" s="38">
        <f>'HEDGE QUANTITIES'!M29-'WEST HEDGE QUANTITIES'!M29</f>
        <v>-0.71377170000000001</v>
      </c>
      <c r="N29" s="38">
        <f>'HEDGE QUANTITIES'!N29-'WEST HEDGE QUANTITIES'!N29</f>
        <v>-0.35887647</v>
      </c>
      <c r="O29" s="38">
        <f>'HEDGE QUANTITIES'!O29-'WEST HEDGE QUANTITIES'!O29</f>
        <v>0.36221332000000001</v>
      </c>
      <c r="P29" s="38">
        <f>'HEDGE QUANTITIES'!P29-'WEST HEDGE QUANTITIES'!P29</f>
        <v>0.72709911999999999</v>
      </c>
      <c r="Q29" s="38">
        <f>'HEDGE QUANTITIES'!Q29-'WEST HEDGE QUANTITIES'!Q29</f>
        <v>1.46220083</v>
      </c>
      <c r="R29" s="38">
        <f>'HEDGE QUANTITIES'!R29-'WEST HEDGE QUANTITIES'!R29</f>
        <v>2.1997760300000002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</row>
    <row r="30" spans="1:160" x14ac:dyDescent="0.25">
      <c r="A30" s="34">
        <v>37469</v>
      </c>
      <c r="B30" s="35">
        <v>-2.60824034</v>
      </c>
      <c r="C30" s="35">
        <v>0</v>
      </c>
      <c r="D30" s="35">
        <v>13.49899649</v>
      </c>
      <c r="E30" s="35">
        <v>-16.107236830000002</v>
      </c>
      <c r="F30" s="35">
        <v>-16.107236830000002</v>
      </c>
      <c r="G30" s="35">
        <v>0</v>
      </c>
      <c r="H30" s="39">
        <v>0</v>
      </c>
      <c r="I30" s="37">
        <v>0.65595279200000001</v>
      </c>
      <c r="J30" s="38">
        <v>-1.1987960000000001E-2</v>
      </c>
      <c r="K30" s="38">
        <f>'HEDGE QUANTITIES'!K30-'WEST HEDGE QUANTITIES'!K30</f>
        <v>-2.1443280699999998</v>
      </c>
      <c r="L30" s="38">
        <f>'HEDGE QUANTITIES'!L30-'WEST HEDGE QUANTITIES'!L30</f>
        <v>-1.4419758499999999</v>
      </c>
      <c r="M30" s="38">
        <f>'HEDGE QUANTITIES'!M30-'WEST HEDGE QUANTITIES'!M30</f>
        <v>-0.72632823999999996</v>
      </c>
      <c r="N30" s="38">
        <f>'HEDGE QUANTITIES'!N30-'WEST HEDGE QUANTITIES'!N30</f>
        <v>-0.36426329000000002</v>
      </c>
      <c r="O30" s="38">
        <f>'HEDGE QUANTITIES'!O30-'WEST HEDGE QUANTITIES'!O30</f>
        <v>0.36594988000000001</v>
      </c>
      <c r="P30" s="38">
        <f>'HEDGE QUANTITIES'!P30-'WEST HEDGE QUANTITIES'!P30</f>
        <v>0.73305556999999999</v>
      </c>
      <c r="Q30" s="38">
        <f>'HEDGE QUANTITIES'!Q30-'WEST HEDGE QUANTITIES'!Q30</f>
        <v>1.4685736300000001</v>
      </c>
      <c r="R30" s="38">
        <f>'HEDGE QUANTITIES'!R30-'WEST HEDGE QUANTITIES'!R30</f>
        <v>2.2020046999999998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</row>
    <row r="31" spans="1:160" x14ac:dyDescent="0.25">
      <c r="A31" s="34">
        <v>37500</v>
      </c>
      <c r="B31" s="35">
        <v>-2.44416945</v>
      </c>
      <c r="C31" s="35">
        <v>0</v>
      </c>
      <c r="D31" s="35">
        <v>13.43150939</v>
      </c>
      <c r="E31" s="35">
        <v>-15.875678840000001</v>
      </c>
      <c r="F31" s="35">
        <v>-15.875678840000001</v>
      </c>
      <c r="G31" s="35">
        <v>0</v>
      </c>
      <c r="H31" s="39">
        <v>0</v>
      </c>
      <c r="I31" s="37">
        <v>0.65100851339999999</v>
      </c>
      <c r="J31" s="38">
        <v>-1.1503340000000001E-2</v>
      </c>
      <c r="K31" s="38">
        <f>'HEDGE QUANTITIES'!K31-'WEST HEDGE QUANTITIES'!K31</f>
        <v>-1.82826004</v>
      </c>
      <c r="L31" s="38">
        <f>'HEDGE QUANTITIES'!L31-'WEST HEDGE QUANTITIES'!L31</f>
        <v>-1.23645454</v>
      </c>
      <c r="M31" s="38">
        <f>'HEDGE QUANTITIES'!M31-'WEST HEDGE QUANTITIES'!M31</f>
        <v>-0.62607237999999998</v>
      </c>
      <c r="N31" s="38">
        <f>'HEDGE QUANTITIES'!N31-'WEST HEDGE QUANTITIES'!N31</f>
        <v>-0.31475111</v>
      </c>
      <c r="O31" s="38">
        <f>'HEDGE QUANTITIES'!O31-'WEST HEDGE QUANTITIES'!O31</f>
        <v>0.31765443999999998</v>
      </c>
      <c r="P31" s="38">
        <f>'HEDGE QUANTITIES'!P31-'WEST HEDGE QUANTITIES'!P31</f>
        <v>0.63767030999999996</v>
      </c>
      <c r="Q31" s="38">
        <f>'HEDGE QUANTITIES'!Q31-'WEST HEDGE QUANTITIES'!Q31</f>
        <v>1.2825939</v>
      </c>
      <c r="R31" s="38">
        <f>'HEDGE QUANTITIES'!R31-'WEST HEDGE QUANTITIES'!R31</f>
        <v>1.9301915999999999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</row>
    <row r="32" spans="1:160" x14ac:dyDescent="0.25">
      <c r="A32" s="34">
        <v>37530</v>
      </c>
      <c r="B32" s="35">
        <v>-2.3534117299999999</v>
      </c>
      <c r="C32" s="35">
        <v>0</v>
      </c>
      <c r="D32" s="35">
        <v>11.915641600000001</v>
      </c>
      <c r="E32" s="35">
        <v>-14.26905333</v>
      </c>
      <c r="F32" s="35">
        <v>-14.26905333</v>
      </c>
      <c r="G32" s="35">
        <v>0</v>
      </c>
      <c r="H32" s="39">
        <v>0</v>
      </c>
      <c r="I32" s="37">
        <v>0.63534562890000001</v>
      </c>
      <c r="J32" s="38">
        <v>-1.067245E-2</v>
      </c>
      <c r="K32" s="38">
        <f>'HEDGE QUANTITIES'!K32-'WEST HEDGE QUANTITIES'!K32</f>
        <v>-1.82159008</v>
      </c>
      <c r="L32" s="38">
        <f>'HEDGE QUANTITIES'!L32-'WEST HEDGE QUANTITIES'!L32</f>
        <v>-1.2312413</v>
      </c>
      <c r="M32" s="38">
        <f>'HEDGE QUANTITIES'!M32-'WEST HEDGE QUANTITIES'!M32</f>
        <v>-0.62299073000000005</v>
      </c>
      <c r="N32" s="38">
        <f>'HEDGE QUANTITIES'!N32-'WEST HEDGE QUANTITIES'!N32</f>
        <v>-0.31309751000000002</v>
      </c>
      <c r="O32" s="38">
        <f>'HEDGE QUANTITIES'!O32-'WEST HEDGE QUANTITIES'!O32</f>
        <v>0.31579183999999999</v>
      </c>
      <c r="P32" s="38">
        <f>'HEDGE QUANTITIES'!P32-'WEST HEDGE QUANTITIES'!P32</f>
        <v>0.63375592000000003</v>
      </c>
      <c r="Q32" s="38">
        <f>'HEDGE QUANTITIES'!Q32-'WEST HEDGE QUANTITIES'!Q32</f>
        <v>1.2740994699999999</v>
      </c>
      <c r="R32" s="38">
        <f>'HEDGE QUANTITIES'!R32-'WEST HEDGE QUANTITIES'!R32</f>
        <v>1.9163544299999999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</row>
    <row r="33" spans="1:160" x14ac:dyDescent="0.25">
      <c r="A33" s="34">
        <v>37561</v>
      </c>
      <c r="B33" s="35">
        <v>-2.20524312</v>
      </c>
      <c r="C33" s="35">
        <v>0</v>
      </c>
      <c r="D33" s="35">
        <v>12.999502250000001</v>
      </c>
      <c r="E33" s="35">
        <v>-15.204745369999999</v>
      </c>
      <c r="F33" s="35">
        <v>-15.204745369999999</v>
      </c>
      <c r="G33" s="35">
        <v>0</v>
      </c>
      <c r="H33" s="39">
        <v>0</v>
      </c>
      <c r="I33" s="37">
        <v>0.64914133939999996</v>
      </c>
      <c r="J33" s="38">
        <v>-1.081157E-2</v>
      </c>
      <c r="K33" s="38">
        <f>'HEDGE QUANTITIES'!K33-'WEST HEDGE QUANTITIES'!K33</f>
        <v>-3.5478547100000002</v>
      </c>
      <c r="L33" s="38">
        <f>'HEDGE QUANTITIES'!L33-'WEST HEDGE QUANTITIES'!L33</f>
        <v>-2.3002872600000002</v>
      </c>
      <c r="M33" s="38">
        <f>'HEDGE QUANTITIES'!M33-'WEST HEDGE QUANTITIES'!M33</f>
        <v>-1.1190594</v>
      </c>
      <c r="N33" s="38">
        <f>'HEDGE QUANTITIES'!N33-'WEST HEDGE QUANTITIES'!N33</f>
        <v>-0.55199746000000005</v>
      </c>
      <c r="O33" s="38">
        <f>'HEDGE QUANTITIES'!O33-'WEST HEDGE QUANTITIES'!O33</f>
        <v>0.53737393</v>
      </c>
      <c r="P33" s="38">
        <f>'HEDGE QUANTITIES'!P33-'WEST HEDGE QUANTITIES'!P33</f>
        <v>1.06052481</v>
      </c>
      <c r="Q33" s="38">
        <f>'HEDGE QUANTITIES'!Q33-'WEST HEDGE QUANTITIES'!Q33</f>
        <v>2.0648918900000002</v>
      </c>
      <c r="R33" s="38">
        <f>'HEDGE QUANTITIES'!R33-'WEST HEDGE QUANTITIES'!R33</f>
        <v>3.0155509899999999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</row>
    <row r="34" spans="1:160" x14ac:dyDescent="0.25">
      <c r="A34" s="34">
        <v>37591</v>
      </c>
      <c r="B34" s="35">
        <v>2.1466148</v>
      </c>
      <c r="C34" s="35">
        <v>0</v>
      </c>
      <c r="D34" s="35">
        <v>21.05186617</v>
      </c>
      <c r="E34" s="35">
        <v>-18.905251369999998</v>
      </c>
      <c r="F34" s="35">
        <v>-18.905251369999998</v>
      </c>
      <c r="G34" s="35">
        <v>0</v>
      </c>
      <c r="H34" s="39">
        <v>0</v>
      </c>
      <c r="I34" s="37">
        <v>0.31114498270000002</v>
      </c>
      <c r="J34" s="38">
        <v>-7.3740300000000002E-3</v>
      </c>
      <c r="K34" s="38">
        <f>'HEDGE QUANTITIES'!K34-'WEST HEDGE QUANTITIES'!K34</f>
        <v>10.1302816</v>
      </c>
      <c r="L34" s="38">
        <f>'HEDGE QUANTITIES'!L34-'WEST HEDGE QUANTITIES'!L34</f>
        <v>6.5511839299999997</v>
      </c>
      <c r="M34" s="38">
        <f>'HEDGE QUANTITIES'!M34-'WEST HEDGE QUANTITIES'!M34</f>
        <v>3.1734974500000002</v>
      </c>
      <c r="N34" s="38">
        <f>'HEDGE QUANTITIES'!N34-'WEST HEDGE QUANTITIES'!N34</f>
        <v>1.56120784</v>
      </c>
      <c r="O34" s="38">
        <f>'HEDGE QUANTITIES'!O34-'WEST HEDGE QUANTITIES'!O34</f>
        <v>-1.5105343600000001</v>
      </c>
      <c r="P34" s="38">
        <f>'HEDGE QUANTITIES'!P34-'WEST HEDGE QUANTITIES'!P34</f>
        <v>-2.9707347099999999</v>
      </c>
      <c r="Q34" s="38">
        <f>'HEDGE QUANTITIES'!Q34-'WEST HEDGE QUANTITIES'!Q34</f>
        <v>-5.7421775899999998</v>
      </c>
      <c r="R34" s="38">
        <f>'HEDGE QUANTITIES'!R34-'WEST HEDGE QUANTITIES'!R34</f>
        <v>-8.3196807600000007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</row>
    <row r="35" spans="1:160" x14ac:dyDescent="0.25">
      <c r="A35" s="34">
        <v>37622</v>
      </c>
      <c r="B35" s="35">
        <v>-8.6957557600000008</v>
      </c>
      <c r="C35" s="35">
        <v>0</v>
      </c>
      <c r="D35" s="35">
        <v>22.364370139999998</v>
      </c>
      <c r="E35" s="35">
        <v>-31.060125899999999</v>
      </c>
      <c r="F35" s="35">
        <v>-31.060125899999999</v>
      </c>
      <c r="G35" s="35">
        <v>0</v>
      </c>
      <c r="H35" s="39">
        <v>0</v>
      </c>
      <c r="I35" s="37">
        <v>-0.2479112097</v>
      </c>
      <c r="J35" s="38">
        <v>-3.04565E-3</v>
      </c>
      <c r="K35" s="38">
        <f>'HEDGE QUANTITIES'!K35-'WEST HEDGE QUANTITIES'!K35</f>
        <v>6.6479199999999999E-3</v>
      </c>
      <c r="L35" s="38">
        <f>'HEDGE QUANTITIES'!L35-'WEST HEDGE QUANTITIES'!L35</f>
        <v>4.8692449999999998E-2</v>
      </c>
      <c r="M35" s="38">
        <f>'HEDGE QUANTITIES'!M35-'WEST HEDGE QUANTITIES'!M35</f>
        <v>4.3790950000000002E-2</v>
      </c>
      <c r="N35" s="38">
        <f>'HEDGE QUANTITIES'!N35-'WEST HEDGE QUANTITIES'!N35</f>
        <v>2.6296839999999998E-2</v>
      </c>
      <c r="O35" s="38">
        <f>'HEDGE QUANTITIES'!O35-'WEST HEDGE QUANTITIES'!O35</f>
        <v>-3.4260939999999997E-2</v>
      </c>
      <c r="P35" s="38">
        <f>'HEDGE QUANTITIES'!P35-'WEST HEDGE QUANTITIES'!P35</f>
        <v>-7.5707739999999996E-2</v>
      </c>
      <c r="Q35" s="38">
        <f>'HEDGE QUANTITIES'!Q35-'WEST HEDGE QUANTITIES'!Q35</f>
        <v>-0.17732724</v>
      </c>
      <c r="R35" s="38">
        <f>'HEDGE QUANTITIES'!R35-'WEST HEDGE QUANTITIES'!R35</f>
        <v>-0.29970959000000003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</row>
    <row r="36" spans="1:160" x14ac:dyDescent="0.25">
      <c r="A36" s="34">
        <v>37653</v>
      </c>
      <c r="B36" s="35">
        <v>0.53405796000000005</v>
      </c>
      <c r="C36" s="35">
        <v>0</v>
      </c>
      <c r="D36" s="35">
        <v>-3.2058257800000001</v>
      </c>
      <c r="E36" s="35">
        <v>3.7398837399999998</v>
      </c>
      <c r="F36" s="35">
        <v>3.7398837399999998</v>
      </c>
      <c r="G36" s="35">
        <v>0</v>
      </c>
      <c r="H36" s="39">
        <v>0</v>
      </c>
      <c r="I36" s="37">
        <v>-0.30030753939999999</v>
      </c>
      <c r="J36" s="38">
        <v>4.7663599999999999E-3</v>
      </c>
      <c r="K36" s="38">
        <f>'HEDGE QUANTITIES'!K36-'WEST HEDGE QUANTITIES'!K36</f>
        <v>-9.7997070000000006E-2</v>
      </c>
      <c r="L36" s="38">
        <f>'HEDGE QUANTITIES'!L36-'WEST HEDGE QUANTITIES'!L36</f>
        <v>-1.5663750000000001E-2</v>
      </c>
      <c r="M36" s="38">
        <f>'HEDGE QUANTITIES'!M36-'WEST HEDGE QUANTITIES'!M36</f>
        <v>1.403444E-2</v>
      </c>
      <c r="N36" s="38">
        <f>'HEDGE QUANTITIES'!N36-'WEST HEDGE QUANTITIES'!N36</f>
        <v>1.197499E-2</v>
      </c>
      <c r="O36" s="38">
        <f>'HEDGE QUANTITIES'!O36-'WEST HEDGE QUANTITIES'!O36</f>
        <v>-2.0961649999999998E-2</v>
      </c>
      <c r="P36" s="38">
        <f>'HEDGE QUANTITIES'!P36-'WEST HEDGE QUANTITIES'!P36</f>
        <v>-5.0047899999999999E-2</v>
      </c>
      <c r="Q36" s="38">
        <f>'HEDGE QUANTITIES'!Q36-'WEST HEDGE QUANTITIES'!Q36</f>
        <v>-0.12945625999999999</v>
      </c>
      <c r="R36" s="38">
        <f>'HEDGE QUANTITIES'!R36-'WEST HEDGE QUANTITIES'!R36</f>
        <v>-0.23252057000000001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</row>
    <row r="37" spans="1:160" x14ac:dyDescent="0.25">
      <c r="A37" s="34">
        <v>37681</v>
      </c>
      <c r="B37" s="35">
        <v>-1.02816452</v>
      </c>
      <c r="C37" s="35">
        <v>0</v>
      </c>
      <c r="D37" s="35">
        <v>-4.6021797900000001</v>
      </c>
      <c r="E37" s="35">
        <v>3.5740152699999999</v>
      </c>
      <c r="F37" s="35">
        <v>3.5740152699999999</v>
      </c>
      <c r="G37" s="35">
        <v>0</v>
      </c>
      <c r="H37" s="39">
        <v>0</v>
      </c>
      <c r="I37" s="37">
        <v>-0.30100103430000003</v>
      </c>
      <c r="J37" s="38">
        <v>4.4523599999999998E-3</v>
      </c>
      <c r="K37" s="38">
        <f>'HEDGE QUANTITIES'!K37-'WEST HEDGE QUANTITIES'!K37</f>
        <v>13.500088720000001</v>
      </c>
      <c r="L37" s="38">
        <f>'HEDGE QUANTITIES'!L37-'WEST HEDGE QUANTITIES'!L37</f>
        <v>8.7748395299999995</v>
      </c>
      <c r="M37" s="38">
        <f>'HEDGE QUANTITIES'!M37-'WEST HEDGE QUANTITIES'!M37</f>
        <v>4.2708088200000001</v>
      </c>
      <c r="N37" s="38">
        <f>'HEDGE QUANTITIES'!N37-'WEST HEDGE QUANTITIES'!N37</f>
        <v>2.1057495899999998</v>
      </c>
      <c r="O37" s="38">
        <f>'HEDGE QUANTITIES'!O37-'WEST HEDGE QUANTITIES'!O37</f>
        <v>-2.0458327399999998</v>
      </c>
      <c r="P37" s="38">
        <f>'HEDGE QUANTITIES'!P37-'WEST HEDGE QUANTITIES'!P37</f>
        <v>-4.0314239199999999</v>
      </c>
      <c r="Q37" s="38">
        <f>'HEDGE QUANTITIES'!Q37-'WEST HEDGE QUANTITIES'!Q37</f>
        <v>-7.8218297899999998</v>
      </c>
      <c r="R37" s="38">
        <f>'HEDGE QUANTITIES'!R37-'WEST HEDGE QUANTITIES'!R37</f>
        <v>-11.373247940000001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</row>
    <row r="38" spans="1:160" x14ac:dyDescent="0.25">
      <c r="A38" s="34">
        <v>37712</v>
      </c>
      <c r="B38" s="35">
        <v>-13.174562740000001</v>
      </c>
      <c r="C38" s="35">
        <v>0</v>
      </c>
      <c r="D38" s="35">
        <v>-5.2891026099999996</v>
      </c>
      <c r="E38" s="35">
        <v>-7.8854601300000002</v>
      </c>
      <c r="F38" s="35">
        <v>-7.8854601300000002</v>
      </c>
      <c r="G38" s="35">
        <v>0</v>
      </c>
      <c r="H38" s="39">
        <v>0</v>
      </c>
      <c r="I38" s="37">
        <v>-0.81869550670000002</v>
      </c>
      <c r="J38" s="38">
        <v>7.3542299999999998E-3</v>
      </c>
      <c r="K38" s="38">
        <f>'HEDGE QUANTITIES'!K38-'WEST HEDGE QUANTITIES'!K38</f>
        <v>-0.63279505999999996</v>
      </c>
      <c r="L38" s="38">
        <f>'HEDGE QUANTITIES'!L38-'WEST HEDGE QUANTITIES'!L38</f>
        <v>-0.32855644000000001</v>
      </c>
      <c r="M38" s="38">
        <f>'HEDGE QUANTITIES'!M38-'WEST HEDGE QUANTITIES'!M38</f>
        <v>-0.12382284</v>
      </c>
      <c r="N38" s="38">
        <f>'HEDGE QUANTITIES'!N38-'WEST HEDGE QUANTITIES'!N38</f>
        <v>-5.2853120000000003E-2</v>
      </c>
      <c r="O38" s="38">
        <f>'HEDGE QUANTITIES'!O38-'WEST HEDGE QUANTITIES'!O38</f>
        <v>3.6642710000000002E-2</v>
      </c>
      <c r="P38" s="38">
        <f>'HEDGE QUANTITIES'!P38-'WEST HEDGE QUANTITIES'!P38</f>
        <v>5.8827490000000003E-2</v>
      </c>
      <c r="Q38" s="38">
        <f>'HEDGE QUANTITIES'!Q38-'WEST HEDGE QUANTITIES'!Q38</f>
        <v>6.5666649999999993E-2</v>
      </c>
      <c r="R38" s="38">
        <f>'HEDGE QUANTITIES'!R38-'WEST HEDGE QUANTITIES'!R38</f>
        <v>3.1960389999999998E-2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</row>
    <row r="39" spans="1:160" x14ac:dyDescent="0.25">
      <c r="A39" s="34">
        <v>37742</v>
      </c>
      <c r="B39" s="35">
        <v>-0.23825382000000001</v>
      </c>
      <c r="C39" s="35">
        <v>0</v>
      </c>
      <c r="D39" s="35">
        <v>-5.2145076799999996</v>
      </c>
      <c r="E39" s="35">
        <v>4.9762538599999999</v>
      </c>
      <c r="F39" s="35">
        <v>4.9762538599999999</v>
      </c>
      <c r="G39" s="35">
        <v>0</v>
      </c>
      <c r="H39" s="39">
        <v>0</v>
      </c>
      <c r="I39" s="37">
        <v>-0.36482180040000001</v>
      </c>
      <c r="J39" s="38">
        <v>4.8344700000000004E-3</v>
      </c>
      <c r="K39" s="38">
        <f>'HEDGE QUANTITIES'!K39-'WEST HEDGE QUANTITIES'!K39</f>
        <v>-0.72035302000000001</v>
      </c>
      <c r="L39" s="38">
        <f>'HEDGE QUANTITIES'!L39-'WEST HEDGE QUANTITIES'!L39</f>
        <v>-0.38118586999999998</v>
      </c>
      <c r="M39" s="38">
        <f>'HEDGE QUANTITIES'!M39-'WEST HEDGE QUANTITIES'!M39</f>
        <v>-0.14743666</v>
      </c>
      <c r="N39" s="38">
        <f>'HEDGE QUANTITIES'!N39-'WEST HEDGE QUANTITIES'!N39</f>
        <v>-6.4019000000000006E-2</v>
      </c>
      <c r="O39" s="38">
        <f>'HEDGE QUANTITIES'!O39-'WEST HEDGE QUANTITIES'!O39</f>
        <v>4.6597159999999999E-2</v>
      </c>
      <c r="P39" s="38">
        <f>'HEDGE QUANTITIES'!P39-'WEST HEDGE QUANTITIES'!P39</f>
        <v>7.7594159999999995E-2</v>
      </c>
      <c r="Q39" s="38">
        <f>'HEDGE QUANTITIES'!Q39-'WEST HEDGE QUANTITIES'!Q39</f>
        <v>9.8919170000000001E-2</v>
      </c>
      <c r="R39" s="38">
        <f>'HEDGE QUANTITIES'!R39-'WEST HEDGE QUANTITIES'!R39</f>
        <v>7.5832709999999998E-2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</row>
    <row r="40" spans="1:160" x14ac:dyDescent="0.25">
      <c r="A40" s="34">
        <v>37773</v>
      </c>
      <c r="B40" s="35">
        <v>-0.24793646</v>
      </c>
      <c r="C40" s="35">
        <v>0</v>
      </c>
      <c r="D40" s="35">
        <v>-5.3810966799999997</v>
      </c>
      <c r="E40" s="35">
        <v>5.1331602199999997</v>
      </c>
      <c r="F40" s="35">
        <v>5.1331602199999997</v>
      </c>
      <c r="G40" s="35">
        <v>0</v>
      </c>
      <c r="H40" s="39">
        <v>0</v>
      </c>
      <c r="I40" s="37">
        <v>-0.3812234256</v>
      </c>
      <c r="J40" s="38">
        <v>4.8957699999999998E-3</v>
      </c>
      <c r="K40" s="38">
        <f>'HEDGE QUANTITIES'!K40-'WEST HEDGE QUANTITIES'!K40</f>
        <v>-0.74343296999999997</v>
      </c>
      <c r="L40" s="38">
        <f>'HEDGE QUANTITIES'!L40-'WEST HEDGE QUANTITIES'!L40</f>
        <v>-0.39971192</v>
      </c>
      <c r="M40" s="38">
        <f>'HEDGE QUANTITIES'!M40-'WEST HEDGE QUANTITIES'!M40</f>
        <v>-0.15792561999999999</v>
      </c>
      <c r="N40" s="38">
        <f>'HEDGE QUANTITIES'!N40-'WEST HEDGE QUANTITIES'!N40</f>
        <v>-6.9513699999999998E-2</v>
      </c>
      <c r="O40" s="38">
        <f>'HEDGE QUANTITIES'!O40-'WEST HEDGE QUANTITIES'!O40</f>
        <v>5.2495100000000003E-2</v>
      </c>
      <c r="P40" s="38">
        <f>'HEDGE QUANTITIES'!P40-'WEST HEDGE QUANTITIES'!P40</f>
        <v>8.9707209999999996E-2</v>
      </c>
      <c r="Q40" s="38">
        <f>'HEDGE QUANTITIES'!Q40-'WEST HEDGE QUANTITIES'!Q40</f>
        <v>0.12413617</v>
      </c>
      <c r="R40" s="38">
        <f>'HEDGE QUANTITIES'!R40-'WEST HEDGE QUANTITIES'!R40</f>
        <v>0.11466579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</row>
    <row r="41" spans="1:160" x14ac:dyDescent="0.25">
      <c r="A41" s="34">
        <v>37803</v>
      </c>
      <c r="B41" s="35">
        <v>-0.35769015999999998</v>
      </c>
      <c r="C41" s="35">
        <v>0</v>
      </c>
      <c r="D41" s="35">
        <v>-5.2980620399999996</v>
      </c>
      <c r="E41" s="35">
        <v>4.9403718799999998</v>
      </c>
      <c r="F41" s="35">
        <v>4.9403718799999998</v>
      </c>
      <c r="G41" s="35">
        <v>0</v>
      </c>
      <c r="H41" s="39">
        <v>0</v>
      </c>
      <c r="I41" s="37">
        <v>-0.3562554778</v>
      </c>
      <c r="J41" s="38">
        <v>4.5229700000000003E-3</v>
      </c>
      <c r="K41" s="38">
        <f>'HEDGE QUANTITIES'!K41-'WEST HEDGE QUANTITIES'!K41</f>
        <v>-0.65493551999999999</v>
      </c>
      <c r="L41" s="38">
        <f>'HEDGE QUANTITIES'!L41-'WEST HEDGE QUANTITIES'!L41</f>
        <v>-0.34771358000000002</v>
      </c>
      <c r="M41" s="38">
        <f>'HEDGE QUANTITIES'!M41-'WEST HEDGE QUANTITIES'!M41</f>
        <v>-0.13503620999999999</v>
      </c>
      <c r="N41" s="38">
        <f>'HEDGE QUANTITIES'!N41-'WEST HEDGE QUANTITIES'!N41</f>
        <v>-5.8776490000000001E-2</v>
      </c>
      <c r="O41" s="38">
        <f>'HEDGE QUANTITIES'!O41-'WEST HEDGE QUANTITIES'!O41</f>
        <v>4.3041660000000002E-2</v>
      </c>
      <c r="P41" s="38">
        <f>'HEDGE QUANTITIES'!P41-'WEST HEDGE QUANTITIES'!P41</f>
        <v>7.1848969999999998E-2</v>
      </c>
      <c r="Q41" s="38">
        <f>'HEDGE QUANTITIES'!Q41-'WEST HEDGE QUANTITIES'!Q41</f>
        <v>9.2476699999999995E-2</v>
      </c>
      <c r="R41" s="38">
        <f>'HEDGE QUANTITIES'!R41-'WEST HEDGE QUANTITIES'!R41</f>
        <v>7.2745379999999998E-2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</row>
    <row r="42" spans="1:160" x14ac:dyDescent="0.25">
      <c r="A42" s="34">
        <v>37834</v>
      </c>
      <c r="B42" s="35">
        <v>-0.67103113999999997</v>
      </c>
      <c r="C42" s="35">
        <v>0</v>
      </c>
      <c r="D42" s="35">
        <v>-5.6406268900000001</v>
      </c>
      <c r="E42" s="35">
        <v>4.9695957499999999</v>
      </c>
      <c r="F42" s="35">
        <v>4.9695957499999999</v>
      </c>
      <c r="G42" s="35">
        <v>0</v>
      </c>
      <c r="H42" s="39">
        <v>0</v>
      </c>
      <c r="I42" s="37">
        <v>-0.36835319480000001</v>
      </c>
      <c r="J42" s="38">
        <v>4.5523999999999998E-3</v>
      </c>
      <c r="K42" s="38">
        <f>'HEDGE QUANTITIES'!K42-'WEST HEDGE QUANTITIES'!K42</f>
        <v>-0.68320924999999999</v>
      </c>
      <c r="L42" s="38">
        <f>'HEDGE QUANTITIES'!L42-'WEST HEDGE QUANTITIES'!L42</f>
        <v>-0.36751007000000002</v>
      </c>
      <c r="M42" s="38">
        <f>'HEDGE QUANTITIES'!M42-'WEST HEDGE QUANTITIES'!M42</f>
        <v>-0.14523356000000001</v>
      </c>
      <c r="N42" s="38">
        <f>'HEDGE QUANTITIES'!N42-'WEST HEDGE QUANTITIES'!N42</f>
        <v>-6.3922099999999996E-2</v>
      </c>
      <c r="O42" s="38">
        <f>'HEDGE QUANTITIES'!O42-'WEST HEDGE QUANTITIES'!O42</f>
        <v>4.8234480000000003E-2</v>
      </c>
      <c r="P42" s="38">
        <f>'HEDGE QUANTITIES'!P42-'WEST HEDGE QUANTITIES'!P42</f>
        <v>8.2231680000000001E-2</v>
      </c>
      <c r="Q42" s="38">
        <f>'HEDGE QUANTITIES'!Q42-'WEST HEDGE QUANTITIES'!Q42</f>
        <v>0.11316822999999999</v>
      </c>
      <c r="R42" s="38">
        <f>'HEDGE QUANTITIES'!R42-'WEST HEDGE QUANTITIES'!R42</f>
        <v>0.1034361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</row>
    <row r="43" spans="1:160" x14ac:dyDescent="0.25">
      <c r="A43" s="34">
        <v>37865</v>
      </c>
      <c r="B43" s="35">
        <v>-0.67565456999999995</v>
      </c>
      <c r="C43" s="35">
        <v>0</v>
      </c>
      <c r="D43" s="35">
        <v>-5.5146545800000002</v>
      </c>
      <c r="E43" s="35">
        <v>4.8390000100000004</v>
      </c>
      <c r="F43" s="35">
        <v>4.8390000100000004</v>
      </c>
      <c r="G43" s="35">
        <v>0</v>
      </c>
      <c r="H43" s="39">
        <v>0</v>
      </c>
      <c r="I43" s="37">
        <v>-0.36636208809999998</v>
      </c>
      <c r="J43" s="38">
        <v>4.40632E-3</v>
      </c>
      <c r="K43" s="38">
        <f>'HEDGE QUANTITIES'!K43-'WEST HEDGE QUANTITIES'!K43</f>
        <v>-0.69120585000000001</v>
      </c>
      <c r="L43" s="38">
        <f>'HEDGE QUANTITIES'!L43-'WEST HEDGE QUANTITIES'!L43</f>
        <v>-0.37590767000000003</v>
      </c>
      <c r="M43" s="38">
        <f>'HEDGE QUANTITIES'!M43-'WEST HEDGE QUANTITIES'!M43</f>
        <v>-0.15067583000000001</v>
      </c>
      <c r="N43" s="38">
        <f>'HEDGE QUANTITIES'!N43-'WEST HEDGE QUANTITIES'!N43</f>
        <v>-6.6906359999999998E-2</v>
      </c>
      <c r="O43" s="38">
        <f>'HEDGE QUANTITIES'!O43-'WEST HEDGE QUANTITIES'!O43</f>
        <v>5.1661489999999997E-2</v>
      </c>
      <c r="P43" s="38">
        <f>'HEDGE QUANTITIES'!P43-'WEST HEDGE QUANTITIES'!P43</f>
        <v>8.9478310000000005E-2</v>
      </c>
      <c r="Q43" s="38">
        <f>'HEDGE QUANTITIES'!Q43-'WEST HEDGE QUANTITIES'!Q43</f>
        <v>0.12889418</v>
      </c>
      <c r="R43" s="38">
        <f>'HEDGE QUANTITIES'!R43-'WEST HEDGE QUANTITIES'!R43</f>
        <v>0.12842369000000001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</row>
    <row r="44" spans="1:160" x14ac:dyDescent="0.25">
      <c r="A44" s="34">
        <v>37895</v>
      </c>
      <c r="B44" s="35">
        <v>-0.85536281999999997</v>
      </c>
      <c r="C44" s="35">
        <v>0</v>
      </c>
      <c r="D44" s="35">
        <v>-5.5374163300000001</v>
      </c>
      <c r="E44" s="35">
        <v>4.6820535100000003</v>
      </c>
      <c r="F44" s="35">
        <v>4.6820535100000003</v>
      </c>
      <c r="G44" s="35">
        <v>0</v>
      </c>
      <c r="H44" s="39">
        <v>0</v>
      </c>
      <c r="I44" s="37">
        <v>-0.35736739010000002</v>
      </c>
      <c r="J44" s="38">
        <v>4.2049599999999998E-3</v>
      </c>
      <c r="K44" s="38">
        <f>'HEDGE QUANTITIES'!K44-'WEST HEDGE QUANTITIES'!K44</f>
        <v>-0.67801604999999998</v>
      </c>
      <c r="L44" s="38">
        <f>'HEDGE QUANTITIES'!L44-'WEST HEDGE QUANTITIES'!L44</f>
        <v>-0.36942044000000002</v>
      </c>
      <c r="M44" s="38">
        <f>'HEDGE QUANTITIES'!M44-'WEST HEDGE QUANTITIES'!M44</f>
        <v>-0.14843836999999999</v>
      </c>
      <c r="N44" s="38">
        <f>'HEDGE QUANTITIES'!N44-'WEST HEDGE QUANTITIES'!N44</f>
        <v>-6.6012989999999994E-2</v>
      </c>
      <c r="O44" s="38">
        <f>'HEDGE QUANTITIES'!O44-'WEST HEDGE QUANTITIES'!O44</f>
        <v>5.116192E-2</v>
      </c>
      <c r="P44" s="38">
        <f>'HEDGE QUANTITIES'!P44-'WEST HEDGE QUANTITIES'!P44</f>
        <v>8.8762869999999994E-2</v>
      </c>
      <c r="Q44" s="38">
        <f>'HEDGE QUANTITIES'!Q44-'WEST HEDGE QUANTITIES'!Q44</f>
        <v>0.12893146999999999</v>
      </c>
      <c r="R44" s="38">
        <f>'HEDGE QUANTITIES'!R44-'WEST HEDGE QUANTITIES'!R44</f>
        <v>0.13017224999999999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</row>
    <row r="45" spans="1:160" x14ac:dyDescent="0.25">
      <c r="A45" s="34">
        <v>37926</v>
      </c>
      <c r="B45" s="35">
        <v>-0.10816184</v>
      </c>
      <c r="C45" s="35">
        <v>0</v>
      </c>
      <c r="D45" s="35">
        <v>-4.7668005500000001</v>
      </c>
      <c r="E45" s="35">
        <v>4.65863871</v>
      </c>
      <c r="F45" s="35">
        <v>4.65863871</v>
      </c>
      <c r="G45" s="35">
        <v>0</v>
      </c>
      <c r="H45" s="39">
        <v>0</v>
      </c>
      <c r="I45" s="37">
        <v>-0.35821254479999998</v>
      </c>
      <c r="J45" s="38">
        <v>4.1350600000000003E-3</v>
      </c>
      <c r="K45" s="38">
        <f>'HEDGE QUANTITIES'!K45-'WEST HEDGE QUANTITIES'!K45</f>
        <v>-0.64459069000000002</v>
      </c>
      <c r="L45" s="38">
        <f>'HEDGE QUANTITIES'!L45-'WEST HEDGE QUANTITIES'!L45</f>
        <v>-0.35931144999999998</v>
      </c>
      <c r="M45" s="38">
        <f>'HEDGE QUANTITIES'!M45-'WEST HEDGE QUANTITIES'!M45</f>
        <v>-0.14844908000000001</v>
      </c>
      <c r="N45" s="38">
        <f>'HEDGE QUANTITIES'!N45-'WEST HEDGE QUANTITIES'!N45</f>
        <v>-6.7064410000000005E-2</v>
      </c>
      <c r="O45" s="38">
        <f>'HEDGE QUANTITIES'!O45-'WEST HEDGE QUANTITIES'!O45</f>
        <v>5.4132350000000003E-2</v>
      </c>
      <c r="P45" s="38">
        <f>'HEDGE QUANTITIES'!P45-'WEST HEDGE QUANTITIES'!P45</f>
        <v>9.6549289999999996E-2</v>
      </c>
      <c r="Q45" s="38">
        <f>'HEDGE QUANTITIES'!Q45-'WEST HEDGE QUANTITIES'!Q45</f>
        <v>0.15051775000000001</v>
      </c>
      <c r="R45" s="38">
        <f>'HEDGE QUANTITIES'!R45-'WEST HEDGE QUANTITIES'!R45</f>
        <v>0.16967567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</row>
    <row r="46" spans="1:160" x14ac:dyDescent="0.25">
      <c r="A46" s="34">
        <v>37956</v>
      </c>
      <c r="B46" s="35">
        <v>-2.4523392799999999</v>
      </c>
      <c r="C46" s="35">
        <v>0</v>
      </c>
      <c r="D46" s="35">
        <v>-6.1789513400000002</v>
      </c>
      <c r="E46" s="35">
        <v>3.7266120599999999</v>
      </c>
      <c r="F46" s="35">
        <v>3.7266120599999999</v>
      </c>
      <c r="G46" s="35">
        <v>0</v>
      </c>
      <c r="H46" s="39">
        <v>0</v>
      </c>
      <c r="I46" s="37">
        <v>-0.29263209890000003</v>
      </c>
      <c r="J46" s="38">
        <v>3.3994199999999998E-3</v>
      </c>
      <c r="K46" s="38">
        <f>'HEDGE QUANTITIES'!K46-'WEST HEDGE QUANTITIES'!K46</f>
        <v>-8.6669570000000001E-2</v>
      </c>
      <c r="L46" s="38">
        <f>'HEDGE QUANTITIES'!L46-'WEST HEDGE QUANTITIES'!L46</f>
        <v>1.8498900000000001E-3</v>
      </c>
      <c r="M46" s="38">
        <f>'HEDGE QUANTITIES'!M46-'WEST HEDGE QUANTITIES'!M46</f>
        <v>2.7009269999999998E-2</v>
      </c>
      <c r="N46" s="38">
        <f>'HEDGE QUANTITIES'!N46-'WEST HEDGE QUANTITIES'!N46</f>
        <v>1.9376649999999999E-2</v>
      </c>
      <c r="O46" s="38">
        <f>'HEDGE QUANTITIES'!O46-'WEST HEDGE QUANTITIES'!O46</f>
        <v>-2.9972430000000001E-2</v>
      </c>
      <c r="P46" s="38">
        <f>'HEDGE QUANTITIES'!P46-'WEST HEDGE QUANTITIES'!P46</f>
        <v>-6.9476979999999994E-2</v>
      </c>
      <c r="Q46" s="38">
        <f>'HEDGE QUANTITIES'!Q46-'WEST HEDGE QUANTITIES'!Q46</f>
        <v>-0.17322306000000001</v>
      </c>
      <c r="R46" s="38">
        <f>'HEDGE QUANTITIES'!R46-'WEST HEDGE QUANTITIES'!R46</f>
        <v>-0.30424523999999997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</row>
    <row r="47" spans="1:160" x14ac:dyDescent="0.25">
      <c r="A47" s="34">
        <v>37987</v>
      </c>
      <c r="B47" s="35">
        <v>-4.1815813000000004</v>
      </c>
      <c r="C47" s="35">
        <v>0</v>
      </c>
      <c r="D47" s="35">
        <v>-3.584311</v>
      </c>
      <c r="E47" s="35">
        <v>-0.59727030000000003</v>
      </c>
      <c r="F47" s="35">
        <v>-0.59727030000000003</v>
      </c>
      <c r="G47" s="35">
        <v>0</v>
      </c>
      <c r="H47" s="39">
        <v>0</v>
      </c>
      <c r="I47" s="37">
        <v>-0.36159877080000002</v>
      </c>
      <c r="J47" s="38">
        <v>3.00928E-3</v>
      </c>
      <c r="K47" s="38">
        <f>'HEDGE QUANTITIES'!K47-'WEST HEDGE QUANTITIES'!K47</f>
        <v>1.8881430000000001E-2</v>
      </c>
      <c r="L47" s="38">
        <f>'HEDGE QUANTITIES'!L47-'WEST HEDGE QUANTITIES'!L47</f>
        <v>5.7563110000000001E-2</v>
      </c>
      <c r="M47" s="38">
        <f>'HEDGE QUANTITIES'!M47-'WEST HEDGE QUANTITIES'!M47</f>
        <v>4.849813E-2</v>
      </c>
      <c r="N47" s="38">
        <f>'HEDGE QUANTITIES'!N47-'WEST HEDGE QUANTITIES'!N47</f>
        <v>2.8705029999999999E-2</v>
      </c>
      <c r="O47" s="38">
        <f>'HEDGE QUANTITIES'!O47-'WEST HEDGE QUANTITIES'!O47</f>
        <v>-3.6756469999999999E-2</v>
      </c>
      <c r="P47" s="38">
        <f>'HEDGE QUANTITIES'!P47-'WEST HEDGE QUANTITIES'!P47</f>
        <v>-8.0767729999999996E-2</v>
      </c>
      <c r="Q47" s="38">
        <f>'HEDGE QUANTITIES'!Q47-'WEST HEDGE QUANTITIES'!Q47</f>
        <v>-0.18766450000000001</v>
      </c>
      <c r="R47" s="38">
        <f>'HEDGE QUANTITIES'!R47-'WEST HEDGE QUANTITIES'!R47</f>
        <v>-0.31545030000000002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</row>
    <row r="48" spans="1:160" x14ac:dyDescent="0.25">
      <c r="A48" s="34">
        <v>38018</v>
      </c>
      <c r="B48" s="35">
        <v>2.28286166</v>
      </c>
      <c r="C48" s="35">
        <v>0</v>
      </c>
      <c r="D48" s="35">
        <v>2.9120905100000001</v>
      </c>
      <c r="E48" s="35">
        <v>-0.62922884999999995</v>
      </c>
      <c r="F48" s="35">
        <v>-0.62922884999999995</v>
      </c>
      <c r="G48" s="35">
        <v>0</v>
      </c>
      <c r="H48" s="39">
        <v>0</v>
      </c>
      <c r="I48" s="37">
        <v>-0.35058728249999999</v>
      </c>
      <c r="J48" s="38">
        <v>2.8913099999999998E-3</v>
      </c>
      <c r="K48" s="38">
        <f>'HEDGE QUANTITIES'!K48-'WEST HEDGE QUANTITIES'!K48</f>
        <v>-0.14225707000000001</v>
      </c>
      <c r="L48" s="38">
        <f>'HEDGE QUANTITIES'!L48-'WEST HEDGE QUANTITIES'!L48</f>
        <v>-4.1779410000000003E-2</v>
      </c>
      <c r="M48" s="38">
        <f>'HEDGE QUANTITIES'!M48-'WEST HEDGE QUANTITIES'!M48</f>
        <v>2.4165200000000001E-3</v>
      </c>
      <c r="N48" s="38">
        <f>'HEDGE QUANTITIES'!N48-'WEST HEDGE QUANTITIES'!N48</f>
        <v>6.4970499999999999E-3</v>
      </c>
      <c r="O48" s="38">
        <f>'HEDGE QUANTITIES'!O48-'WEST HEDGE QUANTITIES'!O48</f>
        <v>-1.6098500000000002E-2</v>
      </c>
      <c r="P48" s="38">
        <f>'HEDGE QUANTITIES'!P48-'WEST HEDGE QUANTITIES'!P48</f>
        <v>-4.0892499999999998E-2</v>
      </c>
      <c r="Q48" s="38">
        <f>'HEDGE QUANTITIES'!Q48-'WEST HEDGE QUANTITIES'!Q48</f>
        <v>-0.11327126999999999</v>
      </c>
      <c r="R48" s="38">
        <f>'HEDGE QUANTITIES'!R48-'WEST HEDGE QUANTITIES'!R48</f>
        <v>-0.21114749999999999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</row>
    <row r="49" spans="1:160" x14ac:dyDescent="0.25">
      <c r="A49" s="34">
        <v>38047</v>
      </c>
      <c r="B49" s="35">
        <v>1.5476705100000001</v>
      </c>
      <c r="C49" s="35">
        <v>0</v>
      </c>
      <c r="D49" s="35">
        <v>2.1448508899999998</v>
      </c>
      <c r="E49" s="35">
        <v>-0.59718037999999996</v>
      </c>
      <c r="F49" s="35">
        <v>-0.59718037999999996</v>
      </c>
      <c r="G49" s="35">
        <v>0</v>
      </c>
      <c r="H49" s="39">
        <v>0</v>
      </c>
      <c r="I49" s="37">
        <v>-0.3513096912</v>
      </c>
      <c r="J49" s="38">
        <v>2.76012E-3</v>
      </c>
      <c r="K49" s="38">
        <f>'HEDGE QUANTITIES'!K49-'WEST HEDGE QUANTITIES'!K49</f>
        <v>-0.63134696999999995</v>
      </c>
      <c r="L49" s="38">
        <f>'HEDGE QUANTITIES'!L49-'WEST HEDGE QUANTITIES'!L49</f>
        <v>-0.35065392000000001</v>
      </c>
      <c r="M49" s="38">
        <f>'HEDGE QUANTITIES'!M49-'WEST HEDGE QUANTITIES'!M49</f>
        <v>-0.14417458999999999</v>
      </c>
      <c r="N49" s="38">
        <f>'HEDGE QUANTITIES'!N49-'WEST HEDGE QUANTITIES'!N49</f>
        <v>-6.4938819999999994E-2</v>
      </c>
      <c r="O49" s="38">
        <f>'HEDGE QUANTITIES'!O49-'WEST HEDGE QUANTITIES'!O49</f>
        <v>5.2033040000000003E-2</v>
      </c>
      <c r="P49" s="38">
        <f>'HEDGE QUANTITIES'!P49-'WEST HEDGE QUANTITIES'!P49</f>
        <v>9.2354030000000004E-2</v>
      </c>
      <c r="Q49" s="38">
        <f>'HEDGE QUANTITIES'!Q49-'WEST HEDGE QUANTITIES'!Q49</f>
        <v>0.14211399</v>
      </c>
      <c r="R49" s="38">
        <f>'HEDGE QUANTITIES'!R49-'WEST HEDGE QUANTITIES'!R49</f>
        <v>0.15700381999999999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</row>
    <row r="50" spans="1:160" x14ac:dyDescent="0.25">
      <c r="A50" s="34">
        <v>38078</v>
      </c>
      <c r="B50" s="35">
        <v>1.1756829999999999E-2</v>
      </c>
      <c r="C50" s="35">
        <v>0</v>
      </c>
      <c r="D50" s="35">
        <v>0.60133570999999997</v>
      </c>
      <c r="E50" s="35">
        <v>-0.58957888000000003</v>
      </c>
      <c r="F50" s="35">
        <v>-0.58957888000000003</v>
      </c>
      <c r="G50" s="35">
        <v>0</v>
      </c>
      <c r="H50" s="39">
        <v>0</v>
      </c>
      <c r="I50" s="37">
        <v>-0.3395547538</v>
      </c>
      <c r="J50" s="38">
        <v>2.61386E-3</v>
      </c>
      <c r="K50" s="38">
        <f>'HEDGE QUANTITIES'!K50-'WEST HEDGE QUANTITIES'!K50</f>
        <v>1.2193138100000001</v>
      </c>
      <c r="L50" s="38">
        <f>'HEDGE QUANTITIES'!L50-'WEST HEDGE QUANTITIES'!L50</f>
        <v>0.80909160000000002</v>
      </c>
      <c r="M50" s="38">
        <f>'HEDGE QUANTITIES'!M50-'WEST HEDGE QUANTITIES'!M50</f>
        <v>0.40095724999999999</v>
      </c>
      <c r="N50" s="38">
        <f>'HEDGE QUANTITIES'!N50-'WEST HEDGE QUANTITIES'!N50</f>
        <v>0.19931922999999999</v>
      </c>
      <c r="O50" s="38">
        <f>'HEDGE QUANTITIES'!O50-'WEST HEDGE QUANTITIES'!O50</f>
        <v>-0.19657369</v>
      </c>
      <c r="P50" s="38">
        <f>'HEDGE QUANTITIES'!P50-'WEST HEDGE QUANTITIES'!P50</f>
        <v>-0.39004444999999999</v>
      </c>
      <c r="Q50" s="38">
        <f>'HEDGE QUANTITIES'!Q50-'WEST HEDGE QUANTITIES'!Q50</f>
        <v>-0.76655099999999998</v>
      </c>
      <c r="R50" s="38">
        <f>'HEDGE QUANTITIES'!R50-'WEST HEDGE QUANTITIES'!R50</f>
        <v>-1.12810191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</row>
    <row r="51" spans="1:160" x14ac:dyDescent="0.25">
      <c r="A51" s="34">
        <v>38108</v>
      </c>
      <c r="B51" s="35">
        <v>-0.93660737000000005</v>
      </c>
      <c r="C51" s="35">
        <v>0</v>
      </c>
      <c r="D51" s="35">
        <v>-5.7804019799999997</v>
      </c>
      <c r="E51" s="35">
        <v>4.8437946099999998</v>
      </c>
      <c r="F51" s="35">
        <v>4.8437946099999998</v>
      </c>
      <c r="G51" s="35">
        <v>0</v>
      </c>
      <c r="H51" s="39">
        <v>0</v>
      </c>
      <c r="I51" s="37">
        <v>-0.13103488120000001</v>
      </c>
      <c r="J51" s="38">
        <v>2.0699099999999999E-3</v>
      </c>
      <c r="K51" s="38">
        <f>'HEDGE QUANTITIES'!K51-'WEST HEDGE QUANTITIES'!K51</f>
        <v>1.2395824099999999</v>
      </c>
      <c r="L51" s="38">
        <f>'HEDGE QUANTITIES'!L51-'WEST HEDGE QUANTITIES'!L51</f>
        <v>0.82443177999999995</v>
      </c>
      <c r="M51" s="38">
        <f>'HEDGE QUANTITIES'!M51-'WEST HEDGE QUANTITIES'!M51</f>
        <v>0.40946051999999999</v>
      </c>
      <c r="N51" s="38">
        <f>'HEDGE QUANTITIES'!N51-'WEST HEDGE QUANTITIES'!N51</f>
        <v>0.20376374</v>
      </c>
      <c r="O51" s="38">
        <f>'HEDGE QUANTITIES'!O51-'WEST HEDGE QUANTITIES'!O51</f>
        <v>-0.20137331</v>
      </c>
      <c r="P51" s="38">
        <f>'HEDGE QUANTITIES'!P51-'WEST HEDGE QUANTITIES'!P51</f>
        <v>-0.39996817000000001</v>
      </c>
      <c r="Q51" s="38">
        <f>'HEDGE QUANTITIES'!Q51-'WEST HEDGE QUANTITIES'!Q51</f>
        <v>-0.78757712999999996</v>
      </c>
      <c r="R51" s="38">
        <f>'HEDGE QUANTITIES'!R51-'WEST HEDGE QUANTITIES'!R51</f>
        <v>-1.1611412999999999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</row>
    <row r="52" spans="1:160" x14ac:dyDescent="0.25">
      <c r="A52" s="34">
        <v>38139</v>
      </c>
      <c r="B52" s="35">
        <v>-0.51626000000000005</v>
      </c>
      <c r="C52" s="35">
        <v>0</v>
      </c>
      <c r="D52" s="35">
        <v>-5.7165494099999998</v>
      </c>
      <c r="E52" s="35">
        <v>5.2002894099999999</v>
      </c>
      <c r="F52" s="35">
        <v>5.2002894099999999</v>
      </c>
      <c r="G52" s="35">
        <v>0</v>
      </c>
      <c r="H52" s="39">
        <v>0</v>
      </c>
      <c r="I52" s="37">
        <v>-0.14345706799999999</v>
      </c>
      <c r="J52" s="38">
        <v>2.2059699999999998E-3</v>
      </c>
      <c r="K52" s="38">
        <f>'HEDGE QUANTITIES'!K52-'WEST HEDGE QUANTITIES'!K52</f>
        <v>1.1587057599999999</v>
      </c>
      <c r="L52" s="38">
        <f>'HEDGE QUANTITIES'!L52-'WEST HEDGE QUANTITIES'!L52</f>
        <v>0.77198962000000004</v>
      </c>
      <c r="M52" s="38">
        <f>'HEDGE QUANTITIES'!M52-'WEST HEDGE QUANTITIES'!M52</f>
        <v>0.38402384000000001</v>
      </c>
      <c r="N52" s="38">
        <f>'HEDGE QUANTITIES'!N52-'WEST HEDGE QUANTITIES'!N52</f>
        <v>0.19124698000000001</v>
      </c>
      <c r="O52" s="38">
        <f>'HEDGE QUANTITIES'!O52-'WEST HEDGE QUANTITIES'!O52</f>
        <v>-0.18926519</v>
      </c>
      <c r="P52" s="38">
        <f>'HEDGE QUANTITIES'!P52-'WEST HEDGE QUANTITIES'!P52</f>
        <v>-0.37616254999999998</v>
      </c>
      <c r="Q52" s="38">
        <f>'HEDGE QUANTITIES'!Q52-'WEST HEDGE QUANTITIES'!Q52</f>
        <v>-0.74160086999999997</v>
      </c>
      <c r="R52" s="38">
        <f>'HEDGE QUANTITIES'!R52-'WEST HEDGE QUANTITIES'!R52</f>
        <v>-1.09458769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</row>
    <row r="53" spans="1:160" x14ac:dyDescent="0.25">
      <c r="A53" s="34">
        <v>38169</v>
      </c>
      <c r="B53" s="35">
        <v>-1.0089714599999999</v>
      </c>
      <c r="C53" s="35">
        <v>0</v>
      </c>
      <c r="D53" s="35">
        <v>-5.6977393999999997</v>
      </c>
      <c r="E53" s="35">
        <v>4.68876794</v>
      </c>
      <c r="F53" s="35">
        <v>4.68876794</v>
      </c>
      <c r="G53" s="35">
        <v>0</v>
      </c>
      <c r="H53" s="39">
        <v>0</v>
      </c>
      <c r="I53" s="37">
        <v>-0.12735123400000001</v>
      </c>
      <c r="J53" s="38">
        <v>1.9743E-3</v>
      </c>
      <c r="K53" s="38">
        <f>'HEDGE QUANTITIES'!K53-'WEST HEDGE QUANTITIES'!K53</f>
        <v>1.17465172</v>
      </c>
      <c r="L53" s="38">
        <f>'HEDGE QUANTITIES'!L53-'WEST HEDGE QUANTITIES'!L53</f>
        <v>0.78035783999999997</v>
      </c>
      <c r="M53" s="38">
        <f>'HEDGE QUANTITIES'!M53-'WEST HEDGE QUANTITIES'!M53</f>
        <v>0.38726413999999998</v>
      </c>
      <c r="N53" s="38">
        <f>'HEDGE QUANTITIES'!N53-'WEST HEDGE QUANTITIES'!N53</f>
        <v>0.19266243</v>
      </c>
      <c r="O53" s="38">
        <f>'HEDGE QUANTITIES'!O53-'WEST HEDGE QUANTITIES'!O53</f>
        <v>-0.19032629000000001</v>
      </c>
      <c r="P53" s="38">
        <f>'HEDGE QUANTITIES'!P53-'WEST HEDGE QUANTITIES'!P53</f>
        <v>-0.37797976999999999</v>
      </c>
      <c r="Q53" s="38">
        <f>'HEDGE QUANTITIES'!Q53-'WEST HEDGE QUANTITIES'!Q53</f>
        <v>-0.74421355</v>
      </c>
      <c r="R53" s="38">
        <f>'HEDGE QUANTITIES'!R53-'WEST HEDGE QUANTITIES'!R53</f>
        <v>-1.09767561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</row>
    <row r="54" spans="1:160" x14ac:dyDescent="0.25">
      <c r="A54" s="34">
        <v>38200</v>
      </c>
      <c r="B54" s="35">
        <v>-1.16310746</v>
      </c>
      <c r="C54" s="35">
        <v>0</v>
      </c>
      <c r="D54" s="35">
        <v>-5.9381347900000003</v>
      </c>
      <c r="E54" s="35">
        <v>4.7750273300000003</v>
      </c>
      <c r="F54" s="35">
        <v>4.7750273300000003</v>
      </c>
      <c r="G54" s="35">
        <v>0</v>
      </c>
      <c r="H54" s="39">
        <v>0</v>
      </c>
      <c r="I54" s="37">
        <v>-0.1328122118</v>
      </c>
      <c r="J54" s="38">
        <v>2.0055300000000002E-3</v>
      </c>
      <c r="K54" s="38">
        <f>'HEDGE QUANTITIES'!K54-'WEST HEDGE QUANTITIES'!K54</f>
        <v>1.1526919499999999</v>
      </c>
      <c r="L54" s="38">
        <f>'HEDGE QUANTITIES'!L54-'WEST HEDGE QUANTITIES'!L54</f>
        <v>0.76624981999999997</v>
      </c>
      <c r="M54" s="38">
        <f>'HEDGE QUANTITIES'!M54-'WEST HEDGE QUANTITIES'!M54</f>
        <v>0.38049548</v>
      </c>
      <c r="N54" s="38">
        <f>'HEDGE QUANTITIES'!N54-'WEST HEDGE QUANTITIES'!N54</f>
        <v>0.18935157</v>
      </c>
      <c r="O54" s="38">
        <f>'HEDGE QUANTITIES'!O54-'WEST HEDGE QUANTITIES'!O54</f>
        <v>-0.18716405</v>
      </c>
      <c r="P54" s="38">
        <f>'HEDGE QUANTITIES'!P54-'WEST HEDGE QUANTITIES'!P54</f>
        <v>-0.37180394999999999</v>
      </c>
      <c r="Q54" s="38">
        <f>'HEDGE QUANTITIES'!Q54-'WEST HEDGE QUANTITIES'!Q54</f>
        <v>-0.73245167</v>
      </c>
      <c r="R54" s="38">
        <f>'HEDGE QUANTITIES'!R54-'WEST HEDGE QUANTITIES'!R54</f>
        <v>-1.0808804999999999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</row>
    <row r="55" spans="1:160" x14ac:dyDescent="0.25">
      <c r="A55" s="34">
        <v>38231</v>
      </c>
      <c r="B55" s="35">
        <v>-1.13303993</v>
      </c>
      <c r="C55" s="35">
        <v>0</v>
      </c>
      <c r="D55" s="35">
        <v>-5.8085479900000001</v>
      </c>
      <c r="E55" s="35">
        <v>4.6755080600000003</v>
      </c>
      <c r="F55" s="35">
        <v>4.6755080600000003</v>
      </c>
      <c r="G55" s="35">
        <v>0</v>
      </c>
      <c r="H55" s="39">
        <v>0</v>
      </c>
      <c r="I55" s="37">
        <v>-0.1329579746</v>
      </c>
      <c r="J55" s="38">
        <v>1.96451E-3</v>
      </c>
      <c r="K55" s="38">
        <f>'HEDGE QUANTITIES'!K55-'WEST HEDGE QUANTITIES'!K55</f>
        <v>1.10162951</v>
      </c>
      <c r="L55" s="38">
        <f>'HEDGE QUANTITIES'!L55-'WEST HEDGE QUANTITIES'!L55</f>
        <v>0.73275955000000004</v>
      </c>
      <c r="M55" s="38">
        <f>'HEDGE QUANTITIES'!M55-'WEST HEDGE QUANTITIES'!M55</f>
        <v>0.36408037999999998</v>
      </c>
      <c r="N55" s="38">
        <f>'HEDGE QUANTITIES'!N55-'WEST HEDGE QUANTITIES'!N55</f>
        <v>0.18123423</v>
      </c>
      <c r="O55" s="38">
        <f>'HEDGE QUANTITIES'!O55-'WEST HEDGE QUANTITIES'!O55</f>
        <v>-0.17923837000000001</v>
      </c>
      <c r="P55" s="38">
        <f>'HEDGE QUANTITIES'!P55-'WEST HEDGE QUANTITIES'!P55</f>
        <v>-0.35615256000000001</v>
      </c>
      <c r="Q55" s="38">
        <f>'HEDGE QUANTITIES'!Q55-'WEST HEDGE QUANTITIES'!Q55</f>
        <v>-0.70195770999999996</v>
      </c>
      <c r="R55" s="38">
        <f>'HEDGE QUANTITIES'!R55-'WEST HEDGE QUANTITIES'!R55</f>
        <v>-1.03632703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</row>
    <row r="56" spans="1:160" x14ac:dyDescent="0.25">
      <c r="A56" s="34">
        <v>38261</v>
      </c>
      <c r="B56" s="35">
        <v>-1.0756121300000001</v>
      </c>
      <c r="C56" s="35">
        <v>0</v>
      </c>
      <c r="D56" s="35">
        <v>-5.6791964000000004</v>
      </c>
      <c r="E56" s="35">
        <v>4.6035842699999998</v>
      </c>
      <c r="F56" s="35">
        <v>4.6035842699999998</v>
      </c>
      <c r="G56" s="35">
        <v>0</v>
      </c>
      <c r="H56" s="39">
        <v>0</v>
      </c>
      <c r="I56" s="37">
        <v>-0.1341362351</v>
      </c>
      <c r="J56" s="38">
        <v>1.92957E-3</v>
      </c>
      <c r="K56" s="38">
        <f>'HEDGE QUANTITIES'!K56-'WEST HEDGE QUANTITIES'!K56</f>
        <v>1.1239059199999999</v>
      </c>
      <c r="L56" s="38">
        <f>'HEDGE QUANTITIES'!L56-'WEST HEDGE QUANTITIES'!L56</f>
        <v>0.74591974000000005</v>
      </c>
      <c r="M56" s="38">
        <f>'HEDGE QUANTITIES'!M56-'WEST HEDGE QUANTITIES'!M56</f>
        <v>0.36989297999999998</v>
      </c>
      <c r="N56" s="38">
        <f>'HEDGE QUANTITIES'!N56-'WEST HEDGE QUANTITIES'!N56</f>
        <v>0.18396228000000001</v>
      </c>
      <c r="O56" s="38">
        <f>'HEDGE QUANTITIES'!O56-'WEST HEDGE QUANTITIES'!O56</f>
        <v>-0.18163520999999999</v>
      </c>
      <c r="P56" s="38">
        <f>'HEDGE QUANTITIES'!P56-'WEST HEDGE QUANTITIES'!P56</f>
        <v>-0.36063904000000002</v>
      </c>
      <c r="Q56" s="38">
        <f>'HEDGE QUANTITIES'!Q56-'WEST HEDGE QUANTITIES'!Q56</f>
        <v>-0.70984270999999999</v>
      </c>
      <c r="R56" s="38">
        <f>'HEDGE QUANTITIES'!R56-'WEST HEDGE QUANTITIES'!R56</f>
        <v>-1.0465467500000001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</row>
    <row r="57" spans="1:160" x14ac:dyDescent="0.25">
      <c r="A57" s="34">
        <v>38292</v>
      </c>
      <c r="B57" s="35">
        <v>-1.03201824</v>
      </c>
      <c r="C57" s="35">
        <v>0</v>
      </c>
      <c r="D57" s="35">
        <v>-5.4431297399999998</v>
      </c>
      <c r="E57" s="35">
        <v>4.4111114999999996</v>
      </c>
      <c r="F57" s="35">
        <v>4.4111114999999996</v>
      </c>
      <c r="G57" s="35">
        <v>0</v>
      </c>
      <c r="H57" s="39">
        <v>0</v>
      </c>
      <c r="I57" s="37">
        <v>-0.12716167019999999</v>
      </c>
      <c r="J57" s="38">
        <v>1.83351E-3</v>
      </c>
      <c r="K57" s="38">
        <f>'HEDGE QUANTITIES'!K57-'WEST HEDGE QUANTITIES'!K57</f>
        <v>0.89249347999999995</v>
      </c>
      <c r="L57" s="38">
        <f>'HEDGE QUANTITIES'!L57-'WEST HEDGE QUANTITIES'!L57</f>
        <v>0.59250475999999996</v>
      </c>
      <c r="M57" s="38">
        <f>'HEDGE QUANTITIES'!M57-'WEST HEDGE QUANTITIES'!M57</f>
        <v>0.29402349999999999</v>
      </c>
      <c r="N57" s="38">
        <f>'HEDGE QUANTITIES'!N57-'WEST HEDGE QUANTITIES'!N57</f>
        <v>0.14629961999999999</v>
      </c>
      <c r="O57" s="38">
        <f>'HEDGE QUANTITIES'!O57-'WEST HEDGE QUANTITIES'!O57</f>
        <v>-0.14461747</v>
      </c>
      <c r="P57" s="38">
        <f>'HEDGE QUANTITIES'!P57-'WEST HEDGE QUANTITIES'!P57</f>
        <v>-0.28737244000000001</v>
      </c>
      <c r="Q57" s="38">
        <f>'HEDGE QUANTITIES'!Q57-'WEST HEDGE QUANTITIES'!Q57</f>
        <v>-0.56691404999999995</v>
      </c>
      <c r="R57" s="38">
        <f>'HEDGE QUANTITIES'!R57-'WEST HEDGE QUANTITIES'!R57</f>
        <v>-0.83713861000000001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</row>
    <row r="58" spans="1:160" x14ac:dyDescent="0.25">
      <c r="A58" s="34">
        <v>38322</v>
      </c>
      <c r="B58" s="35">
        <v>-2.1441262499999998</v>
      </c>
      <c r="C58" s="35">
        <v>0</v>
      </c>
      <c r="D58" s="35">
        <v>-5.1864472499999996</v>
      </c>
      <c r="E58" s="35">
        <v>3.0423209999999998</v>
      </c>
      <c r="F58" s="35">
        <v>3.0423209999999998</v>
      </c>
      <c r="G58" s="35">
        <v>0</v>
      </c>
      <c r="H58" s="39">
        <v>0</v>
      </c>
      <c r="I58" s="37">
        <v>-8.0635590899999998E-2</v>
      </c>
      <c r="J58" s="38">
        <v>1.2639299999999999E-3</v>
      </c>
      <c r="K58" s="38">
        <f>'HEDGE QUANTITIES'!K58-'WEST HEDGE QUANTITIES'!K58</f>
        <v>1.15080987</v>
      </c>
      <c r="L58" s="38">
        <f>'HEDGE QUANTITIES'!L58-'WEST HEDGE QUANTITIES'!L58</f>
        <v>0.76427246999999998</v>
      </c>
      <c r="M58" s="38">
        <f>'HEDGE QUANTITIES'!M58-'WEST HEDGE QUANTITIES'!M58</f>
        <v>0.37980897000000002</v>
      </c>
      <c r="N58" s="38">
        <f>'HEDGE QUANTITIES'!N58-'WEST HEDGE QUANTITIES'!N58</f>
        <v>0.18921690999999999</v>
      </c>
      <c r="O58" s="38">
        <f>'HEDGE QUANTITIES'!O58-'WEST HEDGE QUANTITIES'!O58</f>
        <v>-0.18768246999999999</v>
      </c>
      <c r="P58" s="38">
        <f>'HEDGE QUANTITIES'!P58-'WEST HEDGE QUANTITIES'!P58</f>
        <v>-0.37350369999999999</v>
      </c>
      <c r="Q58" s="38">
        <f>'HEDGE QUANTITIES'!Q58-'WEST HEDGE QUANTITIES'!Q58</f>
        <v>-0.73875157000000002</v>
      </c>
      <c r="R58" s="38">
        <f>'HEDGE QUANTITIES'!R58-'WEST HEDGE QUANTITIES'!R58</f>
        <v>-1.09460611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</row>
    <row r="59" spans="1:160" x14ac:dyDescent="0.25">
      <c r="A59" s="34">
        <v>38353</v>
      </c>
      <c r="B59" s="35">
        <v>-1.0597348499999999</v>
      </c>
      <c r="C59" s="35">
        <v>0</v>
      </c>
      <c r="D59" s="35">
        <v>-3.53451242</v>
      </c>
      <c r="E59" s="35">
        <v>2.4747775700000001</v>
      </c>
      <c r="F59" s="35">
        <v>2.4747775700000001</v>
      </c>
      <c r="G59" s="35">
        <v>0</v>
      </c>
      <c r="H59" s="39">
        <v>0</v>
      </c>
      <c r="I59" s="37">
        <v>-0.12988297009999999</v>
      </c>
      <c r="J59" s="38">
        <v>1.42622E-3</v>
      </c>
      <c r="K59" s="38">
        <f>'HEDGE QUANTITIES'!K59-'WEST HEDGE QUANTITIES'!K59</f>
        <v>1.02799588</v>
      </c>
      <c r="L59" s="38">
        <f>'HEDGE QUANTITIES'!L59-'WEST HEDGE QUANTITIES'!L59</f>
        <v>0.68015809999999999</v>
      </c>
      <c r="M59" s="38">
        <f>'HEDGE QUANTITIES'!M59-'WEST HEDGE QUANTITIES'!M59</f>
        <v>0.33687181999999999</v>
      </c>
      <c r="N59" s="38">
        <f>'HEDGE QUANTITIES'!N59-'WEST HEDGE QUANTITIES'!N59</f>
        <v>0.16755663000000001</v>
      </c>
      <c r="O59" s="38">
        <f>'HEDGE QUANTITIES'!O59-'WEST HEDGE QUANTITIES'!O59</f>
        <v>-0.16567651999999999</v>
      </c>
      <c r="P59" s="38">
        <f>'HEDGE QUANTITIES'!P59-'WEST HEDGE QUANTITIES'!P59</f>
        <v>-0.32936936999999999</v>
      </c>
      <c r="Q59" s="38">
        <f>'HEDGE QUANTITIES'!Q59-'WEST HEDGE QUANTITIES'!Q59</f>
        <v>-0.65046930000000003</v>
      </c>
      <c r="R59" s="38">
        <f>'HEDGE QUANTITIES'!R59-'WEST HEDGE QUANTITIES'!R59</f>
        <v>-0.96276662000000002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</row>
    <row r="60" spans="1:160" x14ac:dyDescent="0.25">
      <c r="A60" s="34">
        <v>38384</v>
      </c>
      <c r="B60" s="35">
        <v>1.3477322599999999</v>
      </c>
      <c r="C60" s="35">
        <v>0</v>
      </c>
      <c r="D60" s="35">
        <v>-1.1735213900000001</v>
      </c>
      <c r="E60" s="35">
        <v>2.5212536499999998</v>
      </c>
      <c r="F60" s="35">
        <v>2.5212536499999998</v>
      </c>
      <c r="G60" s="35">
        <v>0</v>
      </c>
      <c r="H60" s="39">
        <v>0</v>
      </c>
      <c r="I60" s="37">
        <v>-0.1205360639</v>
      </c>
      <c r="J60" s="38">
        <v>1.36914E-3</v>
      </c>
      <c r="K60" s="38">
        <f>'HEDGE QUANTITIES'!K60-'WEST HEDGE QUANTITIES'!K60</f>
        <v>0.95256965000000005</v>
      </c>
      <c r="L60" s="38">
        <f>'HEDGE QUANTITIES'!L60-'WEST HEDGE QUANTITIES'!L60</f>
        <v>0.63175426999999995</v>
      </c>
      <c r="M60" s="38">
        <f>'HEDGE QUANTITIES'!M60-'WEST HEDGE QUANTITIES'!M60</f>
        <v>0.31375247000000001</v>
      </c>
      <c r="N60" s="38">
        <f>'HEDGE QUANTITIES'!N60-'WEST HEDGE QUANTITIES'!N60</f>
        <v>0.15625080999999999</v>
      </c>
      <c r="O60" s="38">
        <f>'HEDGE QUANTITIES'!O60-'WEST HEDGE QUANTITIES'!O60</f>
        <v>-0.15474145</v>
      </c>
      <c r="P60" s="38">
        <f>'HEDGE QUANTITIES'!P60-'WEST HEDGE QUANTITIES'!P60</f>
        <v>-0.30784166000000002</v>
      </c>
      <c r="Q60" s="38">
        <f>'HEDGE QUANTITIES'!Q60-'WEST HEDGE QUANTITIES'!Q60</f>
        <v>-0.60868878000000004</v>
      </c>
      <c r="R60" s="38">
        <f>'HEDGE QUANTITIES'!R60-'WEST HEDGE QUANTITIES'!R60</f>
        <v>-0.90184321999999995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</row>
    <row r="61" spans="1:160" x14ac:dyDescent="0.25">
      <c r="A61" s="34">
        <v>38412</v>
      </c>
      <c r="B61" s="35">
        <v>1.36596071</v>
      </c>
      <c r="C61" s="35">
        <v>0</v>
      </c>
      <c r="D61" s="35">
        <v>-1.24010888</v>
      </c>
      <c r="E61" s="35">
        <v>2.6060695900000002</v>
      </c>
      <c r="F61" s="35">
        <v>2.6060695900000002</v>
      </c>
      <c r="G61" s="35">
        <v>0</v>
      </c>
      <c r="H61" s="39">
        <v>0</v>
      </c>
      <c r="I61" s="37">
        <v>-0.1232855554</v>
      </c>
      <c r="J61" s="38">
        <v>1.3649599999999999E-3</v>
      </c>
      <c r="K61" s="38">
        <f>'HEDGE QUANTITIES'!K61-'WEST HEDGE QUANTITIES'!K61</f>
        <v>0.89417040999999997</v>
      </c>
      <c r="L61" s="38">
        <f>'HEDGE QUANTITIES'!L61-'WEST HEDGE QUANTITIES'!L61</f>
        <v>0.59195763999999995</v>
      </c>
      <c r="M61" s="38">
        <f>'HEDGE QUANTITIES'!M61-'WEST HEDGE QUANTITIES'!M61</f>
        <v>0.29305879000000001</v>
      </c>
      <c r="N61" s="38">
        <f>'HEDGE QUANTITIES'!N61-'WEST HEDGE QUANTITIES'!N61</f>
        <v>0.14566844000000001</v>
      </c>
      <c r="O61" s="38">
        <f>'HEDGE QUANTITIES'!O61-'WEST HEDGE QUANTITIES'!O61</f>
        <v>-0.14378015</v>
      </c>
      <c r="P61" s="38">
        <f>'HEDGE QUANTITIES'!P61-'WEST HEDGE QUANTITIES'!P61</f>
        <v>-0.28561038999999999</v>
      </c>
      <c r="Q61" s="38">
        <f>'HEDGE QUANTITIES'!Q61-'WEST HEDGE QUANTITIES'!Q61</f>
        <v>-0.56253852999999998</v>
      </c>
      <c r="R61" s="38">
        <f>'HEDGE QUANTITIES'!R61-'WEST HEDGE QUANTITIES'!R61</f>
        <v>-0.82959970000000005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</row>
    <row r="62" spans="1:160" x14ac:dyDescent="0.25">
      <c r="A62" s="34">
        <v>38443</v>
      </c>
      <c r="B62" s="35">
        <v>0.21243466999999999</v>
      </c>
      <c r="C62" s="35">
        <v>0</v>
      </c>
      <c r="D62" s="35">
        <v>-3.3013512299999999</v>
      </c>
      <c r="E62" s="35">
        <v>3.5137858999999998</v>
      </c>
      <c r="F62" s="35">
        <v>3.5137858999999998</v>
      </c>
      <c r="G62" s="35">
        <v>0</v>
      </c>
      <c r="H62" s="39">
        <v>0</v>
      </c>
      <c r="I62" s="37">
        <v>-0.1060427254</v>
      </c>
      <c r="J62" s="38">
        <v>1.4488700000000001E-3</v>
      </c>
      <c r="K62" s="38">
        <f>'HEDGE QUANTITIES'!K62-'WEST HEDGE QUANTITIES'!K62</f>
        <v>1.01182237</v>
      </c>
      <c r="L62" s="38">
        <f>'HEDGE QUANTITIES'!L62-'WEST HEDGE QUANTITIES'!L62</f>
        <v>0.67113743999999997</v>
      </c>
      <c r="M62" s="38">
        <f>'HEDGE QUANTITIES'!M62-'WEST HEDGE QUANTITIES'!M62</f>
        <v>0.33262735999999998</v>
      </c>
      <c r="N62" s="38">
        <f>'HEDGE QUANTITIES'!N62-'WEST HEDGE QUANTITIES'!N62</f>
        <v>0.16538675999999999</v>
      </c>
      <c r="O62" s="38">
        <f>'HEDGE QUANTITIES'!O62-'WEST HEDGE QUANTITIES'!O62</f>
        <v>-0.16322017999999999</v>
      </c>
      <c r="P62" s="38">
        <f>'HEDGE QUANTITIES'!P62-'WEST HEDGE QUANTITIES'!P62</f>
        <v>-0.32401080999999998</v>
      </c>
      <c r="Q62" s="38">
        <f>'HEDGE QUANTITIES'!Q62-'WEST HEDGE QUANTITIES'!Q62</f>
        <v>-0.63747081000000005</v>
      </c>
      <c r="R62" s="38">
        <f>'HEDGE QUANTITIES'!R62-'WEST HEDGE QUANTITIES'!R62</f>
        <v>-0.93908859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</row>
    <row r="63" spans="1:160" x14ac:dyDescent="0.25">
      <c r="A63" s="34">
        <v>38473</v>
      </c>
      <c r="B63" s="35">
        <v>1.6551723899999999</v>
      </c>
      <c r="C63" s="35">
        <v>0</v>
      </c>
      <c r="D63" s="35">
        <v>-2.4275863200000001</v>
      </c>
      <c r="E63" s="35">
        <v>4.0827587100000002</v>
      </c>
      <c r="F63" s="35">
        <v>4.0827587100000002</v>
      </c>
      <c r="G63" s="35">
        <v>0</v>
      </c>
      <c r="H63" s="39">
        <v>0</v>
      </c>
      <c r="I63" s="37">
        <v>-0.1229806177</v>
      </c>
      <c r="J63" s="38">
        <v>1.62284E-3</v>
      </c>
      <c r="K63" s="38">
        <f>'HEDGE QUANTITIES'!K63-'WEST HEDGE QUANTITIES'!K63</f>
        <v>1.0475002600000001</v>
      </c>
      <c r="L63" s="38">
        <f>'HEDGE QUANTITIES'!L63-'WEST HEDGE QUANTITIES'!L63</f>
        <v>0.69570315000000005</v>
      </c>
      <c r="M63" s="38">
        <f>'HEDGE QUANTITIES'!M63-'WEST HEDGE QUANTITIES'!M63</f>
        <v>0.34521679</v>
      </c>
      <c r="N63" s="38">
        <f>'HEDGE QUANTITIES'!N63-'WEST HEDGE QUANTITIES'!N63</f>
        <v>0.17174428</v>
      </c>
      <c r="O63" s="38">
        <f>'HEDGE QUANTITIES'!O63-'WEST HEDGE QUANTITIES'!O63</f>
        <v>-0.16967889</v>
      </c>
      <c r="P63" s="38">
        <f>'HEDGE QUANTITIES'!P63-'WEST HEDGE QUANTITIES'!P63</f>
        <v>-0.33700751000000001</v>
      </c>
      <c r="Q63" s="38">
        <f>'HEDGE QUANTITIES'!Q63-'WEST HEDGE QUANTITIES'!Q63</f>
        <v>-0.66370426000000005</v>
      </c>
      <c r="R63" s="38">
        <f>'HEDGE QUANTITIES'!R63-'WEST HEDGE QUANTITIES'!R63</f>
        <v>-0.97866361999999996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</row>
    <row r="64" spans="1:160" x14ac:dyDescent="0.25">
      <c r="A64" s="34">
        <v>38504</v>
      </c>
      <c r="B64" s="35">
        <v>1.64635617</v>
      </c>
      <c r="C64" s="35">
        <v>0</v>
      </c>
      <c r="D64" s="35">
        <v>-2.7509247800000001</v>
      </c>
      <c r="E64" s="35">
        <v>4.3972809499999999</v>
      </c>
      <c r="F64" s="35">
        <v>4.3972809499999999</v>
      </c>
      <c r="G64" s="35">
        <v>0</v>
      </c>
      <c r="H64" s="39">
        <v>0</v>
      </c>
      <c r="I64" s="37">
        <v>-0.1313053354</v>
      </c>
      <c r="J64" s="38">
        <v>1.7188800000000001E-3</v>
      </c>
      <c r="K64" s="38">
        <f>'HEDGE QUANTITIES'!K64-'WEST HEDGE QUANTITIES'!K64</f>
        <v>0.98538060000000005</v>
      </c>
      <c r="L64" s="38">
        <f>'HEDGE QUANTITIES'!L64-'WEST HEDGE QUANTITIES'!L64</f>
        <v>0.65538505000000002</v>
      </c>
      <c r="M64" s="38">
        <f>'HEDGE QUANTITIES'!M64-'WEST HEDGE QUANTITIES'!M64</f>
        <v>0.32562268999999999</v>
      </c>
      <c r="N64" s="38">
        <f>'HEDGE QUANTITIES'!N64-'WEST HEDGE QUANTITIES'!N64</f>
        <v>0.16209017000000001</v>
      </c>
      <c r="O64" s="38">
        <f>'HEDGE QUANTITIES'!O64-'WEST HEDGE QUANTITIES'!O64</f>
        <v>-0.16031155999999999</v>
      </c>
      <c r="P64" s="38">
        <f>'HEDGE QUANTITIES'!P64-'WEST HEDGE QUANTITIES'!P64</f>
        <v>-0.31855878999999998</v>
      </c>
      <c r="Q64" s="38">
        <f>'HEDGE QUANTITIES'!Q64-'WEST HEDGE QUANTITIES'!Q64</f>
        <v>-0.62794004000000003</v>
      </c>
      <c r="R64" s="38">
        <f>'HEDGE QUANTITIES'!R64-'WEST HEDGE QUANTITIES'!R64</f>
        <v>-0.92668505999999995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</row>
    <row r="65" spans="1:160" x14ac:dyDescent="0.25">
      <c r="A65" s="34">
        <v>38534</v>
      </c>
      <c r="B65" s="35">
        <v>1.49165134</v>
      </c>
      <c r="C65" s="35">
        <v>0</v>
      </c>
      <c r="D65" s="35">
        <v>-2.5361349899999999</v>
      </c>
      <c r="E65" s="35">
        <v>4.0277863299999996</v>
      </c>
      <c r="F65" s="35">
        <v>4.0277863299999996</v>
      </c>
      <c r="G65" s="35">
        <v>0</v>
      </c>
      <c r="H65" s="39">
        <v>0</v>
      </c>
      <c r="I65" s="37">
        <v>-0.1243051852</v>
      </c>
      <c r="J65" s="38">
        <v>1.5785899999999999E-3</v>
      </c>
      <c r="K65" s="38">
        <f>'HEDGE QUANTITIES'!K65-'WEST HEDGE QUANTITIES'!K65</f>
        <v>0.99403498999999995</v>
      </c>
      <c r="L65" s="38">
        <f>'HEDGE QUANTITIES'!L65-'WEST HEDGE QUANTITIES'!L65</f>
        <v>0.65955344000000005</v>
      </c>
      <c r="M65" s="38">
        <f>'HEDGE QUANTITIES'!M65-'WEST HEDGE QUANTITIES'!M65</f>
        <v>0.32705635</v>
      </c>
      <c r="N65" s="38">
        <f>'HEDGE QUANTITIES'!N65-'WEST HEDGE QUANTITIES'!N65</f>
        <v>0.16266902999999999</v>
      </c>
      <c r="O65" s="38">
        <f>'HEDGE QUANTITIES'!O65-'WEST HEDGE QUANTITIES'!O65</f>
        <v>-0.16065726</v>
      </c>
      <c r="P65" s="38">
        <f>'HEDGE QUANTITIES'!P65-'WEST HEDGE QUANTITIES'!P65</f>
        <v>-0.31905487999999999</v>
      </c>
      <c r="Q65" s="38">
        <f>'HEDGE QUANTITIES'!Q65-'WEST HEDGE QUANTITIES'!Q65</f>
        <v>-0.62828077000000004</v>
      </c>
      <c r="R65" s="38">
        <f>'HEDGE QUANTITIES'!R65-'WEST HEDGE QUANTITIES'!R65</f>
        <v>-0.92643734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</row>
    <row r="66" spans="1:160" x14ac:dyDescent="0.25">
      <c r="A66" s="34">
        <v>38565</v>
      </c>
      <c r="B66" s="35">
        <v>1.1654857199999999</v>
      </c>
      <c r="C66" s="35">
        <v>0</v>
      </c>
      <c r="D66" s="35">
        <v>-2.8765078800000001</v>
      </c>
      <c r="E66" s="35">
        <v>4.0419935999999996</v>
      </c>
      <c r="F66" s="35">
        <v>4.0419935999999996</v>
      </c>
      <c r="G66" s="35">
        <v>0</v>
      </c>
      <c r="H66" s="39">
        <v>0</v>
      </c>
      <c r="I66" s="37">
        <v>-0.1220898248</v>
      </c>
      <c r="J66" s="38">
        <v>1.5736599999999999E-3</v>
      </c>
      <c r="K66" s="38">
        <f>'HEDGE QUANTITIES'!K66-'WEST HEDGE QUANTITIES'!K66</f>
        <v>0.97825295999999995</v>
      </c>
      <c r="L66" s="38">
        <f>'HEDGE QUANTITIES'!L66-'WEST HEDGE QUANTITIES'!L66</f>
        <v>0.64943384000000004</v>
      </c>
      <c r="M66" s="38">
        <f>'HEDGE QUANTITIES'!M66-'WEST HEDGE QUANTITIES'!M66</f>
        <v>0.32220588999999999</v>
      </c>
      <c r="N66" s="38">
        <f>'HEDGE QUANTITIES'!N66-'WEST HEDGE QUANTITIES'!N66</f>
        <v>0.16029684</v>
      </c>
      <c r="O66" s="38">
        <f>'HEDGE QUANTITIES'!O66-'WEST HEDGE QUANTITIES'!O66</f>
        <v>-0.15839112999999999</v>
      </c>
      <c r="P66" s="38">
        <f>'HEDGE QUANTITIES'!P66-'WEST HEDGE QUANTITIES'!P66</f>
        <v>-0.31462781000000001</v>
      </c>
      <c r="Q66" s="38">
        <f>'HEDGE QUANTITIES'!Q66-'WEST HEDGE QUANTITIES'!Q66</f>
        <v>-0.61983964999999996</v>
      </c>
      <c r="R66" s="38">
        <f>'HEDGE QUANTITIES'!R66-'WEST HEDGE QUANTITIES'!R66</f>
        <v>-0.91437469999999998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</row>
    <row r="67" spans="1:160" x14ac:dyDescent="0.25">
      <c r="A67" s="34">
        <v>38596</v>
      </c>
      <c r="B67" s="35">
        <v>1.0891380399999999</v>
      </c>
      <c r="C67" s="35">
        <v>0</v>
      </c>
      <c r="D67" s="35">
        <v>-2.8744617899999998</v>
      </c>
      <c r="E67" s="35">
        <v>3.9635998300000002</v>
      </c>
      <c r="F67" s="35">
        <v>3.9635998300000002</v>
      </c>
      <c r="G67" s="35">
        <v>0</v>
      </c>
      <c r="H67" s="39">
        <v>0</v>
      </c>
      <c r="I67" s="37">
        <v>-0.1218344569</v>
      </c>
      <c r="J67" s="38">
        <v>1.54407E-3</v>
      </c>
      <c r="K67" s="38">
        <f>'HEDGE QUANTITIES'!K67-'WEST HEDGE QUANTITIES'!K67</f>
        <v>0.14183756</v>
      </c>
      <c r="L67" s="38">
        <f>'HEDGE QUANTITIES'!L67-'WEST HEDGE QUANTITIES'!L67</f>
        <v>9.9408419999999997E-2</v>
      </c>
      <c r="M67" s="38">
        <f>'HEDGE QUANTITIES'!M67-'WEST HEDGE QUANTITIES'!M67</f>
        <v>5.2106840000000001E-2</v>
      </c>
      <c r="N67" s="38">
        <f>'HEDGE QUANTITIES'!N67-'WEST HEDGE QUANTITIES'!N67</f>
        <v>2.6645559999999999E-2</v>
      </c>
      <c r="O67" s="38">
        <f>'HEDGE QUANTITIES'!O67-'WEST HEDGE QUANTITIES'!O67</f>
        <v>-2.7805139999999999E-2</v>
      </c>
      <c r="P67" s="38">
        <f>'HEDGE QUANTITIES'!P67-'WEST HEDGE QUANTITIES'!P67</f>
        <v>-5.6739779999999997E-2</v>
      </c>
      <c r="Q67" s="38">
        <f>'HEDGE QUANTITIES'!Q67-'WEST HEDGE QUANTITIES'!Q67</f>
        <v>-0.11785342</v>
      </c>
      <c r="R67" s="38">
        <f>'HEDGE QUANTITIES'!R67-'WEST HEDGE QUANTITIES'!R67</f>
        <v>-0.18301002999999999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</row>
    <row r="68" spans="1:160" x14ac:dyDescent="0.25">
      <c r="A68" s="34">
        <v>38626</v>
      </c>
      <c r="B68" s="35">
        <v>-1.12099745</v>
      </c>
      <c r="C68" s="35">
        <v>0</v>
      </c>
      <c r="D68" s="35">
        <v>-1.58942283</v>
      </c>
      <c r="E68" s="35">
        <v>0.46842538</v>
      </c>
      <c r="F68" s="35">
        <v>0.46842538</v>
      </c>
      <c r="G68" s="35">
        <v>0</v>
      </c>
      <c r="H68" s="39">
        <v>0</v>
      </c>
      <c r="I68" s="37">
        <v>-6.3216451899999998E-2</v>
      </c>
      <c r="J68" s="38">
        <v>4.0135000000000002E-4</v>
      </c>
      <c r="K68" s="38">
        <f>'HEDGE QUANTITIES'!K68-'WEST HEDGE QUANTITIES'!K68</f>
        <v>0.15877540000000001</v>
      </c>
      <c r="L68" s="38">
        <f>'HEDGE QUANTITIES'!L68-'WEST HEDGE QUANTITIES'!L68</f>
        <v>0.10996044000000001</v>
      </c>
      <c r="M68" s="38">
        <f>'HEDGE QUANTITIES'!M68-'WEST HEDGE QUANTITIES'!M68</f>
        <v>5.7008049999999998E-2</v>
      </c>
      <c r="N68" s="38">
        <f>'HEDGE QUANTITIES'!N68-'WEST HEDGE QUANTITIES'!N68</f>
        <v>2.900231E-2</v>
      </c>
      <c r="O68" s="38">
        <f>'HEDGE QUANTITIES'!O68-'WEST HEDGE QUANTITIES'!O68</f>
        <v>-2.9975229999999999E-2</v>
      </c>
      <c r="P68" s="38">
        <f>'HEDGE QUANTITIES'!P68-'WEST HEDGE QUANTITIES'!P68</f>
        <v>-6.0895329999999998E-2</v>
      </c>
      <c r="Q68" s="38">
        <f>'HEDGE QUANTITIES'!Q68-'WEST HEDGE QUANTITIES'!Q68</f>
        <v>-0.12543842999999999</v>
      </c>
      <c r="R68" s="38">
        <f>'HEDGE QUANTITIES'!R68-'WEST HEDGE QUANTITIES'!R68</f>
        <v>-0.19334619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</row>
    <row r="69" spans="1:160" x14ac:dyDescent="0.25">
      <c r="A69" s="34">
        <v>38657</v>
      </c>
      <c r="B69" s="35">
        <v>-1.0603847</v>
      </c>
      <c r="C69" s="35">
        <v>0</v>
      </c>
      <c r="D69" s="35">
        <v>-1.37564931</v>
      </c>
      <c r="E69" s="35">
        <v>0.31526461</v>
      </c>
      <c r="F69" s="35">
        <v>0.31526461</v>
      </c>
      <c r="G69" s="35">
        <v>0</v>
      </c>
      <c r="H69" s="39">
        <v>0</v>
      </c>
      <c r="I69" s="37">
        <v>-6.2162219999999997E-2</v>
      </c>
      <c r="J69" s="38">
        <v>3.589E-4</v>
      </c>
      <c r="K69" s="38">
        <f>'HEDGE QUANTITIES'!K69-'WEST HEDGE QUANTITIES'!K69</f>
        <v>0.16445197</v>
      </c>
      <c r="L69" s="38">
        <f>'HEDGE QUANTITIES'!L69-'WEST HEDGE QUANTITIES'!L69</f>
        <v>0.11339188</v>
      </c>
      <c r="M69" s="38">
        <f>'HEDGE QUANTITIES'!M69-'WEST HEDGE QUANTITIES'!M69</f>
        <v>5.8519500000000002E-2</v>
      </c>
      <c r="N69" s="38">
        <f>'HEDGE QUANTITIES'!N69-'WEST HEDGE QUANTITIES'!N69</f>
        <v>2.9702559999999999E-2</v>
      </c>
      <c r="O69" s="38">
        <f>'HEDGE QUANTITIES'!O69-'WEST HEDGE QUANTITIES'!O69</f>
        <v>-3.0557319999999999E-2</v>
      </c>
      <c r="P69" s="38">
        <f>'HEDGE QUANTITIES'!P69-'WEST HEDGE QUANTITIES'!P69</f>
        <v>-6.1935329999999997E-2</v>
      </c>
      <c r="Q69" s="38">
        <f>'HEDGE QUANTITIES'!Q69-'WEST HEDGE QUANTITIES'!Q69</f>
        <v>-0.12700232</v>
      </c>
      <c r="R69" s="38">
        <f>'HEDGE QUANTITIES'!R69-'WEST HEDGE QUANTITIES'!R69</f>
        <v>-0.19519474000000001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</row>
    <row r="70" spans="1:160" x14ac:dyDescent="0.25">
      <c r="A70" s="34">
        <v>38687</v>
      </c>
      <c r="B70" s="35">
        <v>-1.2592132899999999</v>
      </c>
      <c r="C70" s="35">
        <v>0</v>
      </c>
      <c r="D70" s="35">
        <v>-1.4933647400000001</v>
      </c>
      <c r="E70" s="35">
        <v>0.23415145000000001</v>
      </c>
      <c r="F70" s="35">
        <v>0.23415145000000001</v>
      </c>
      <c r="G70" s="35">
        <v>0</v>
      </c>
      <c r="H70" s="39">
        <v>0</v>
      </c>
      <c r="I70" s="37">
        <v>-6.6847382900000002E-2</v>
      </c>
      <c r="J70" s="38">
        <v>3.5832000000000003E-4</v>
      </c>
      <c r="K70" s="38">
        <f>'HEDGE QUANTITIES'!K70-'WEST HEDGE QUANTITIES'!K70</f>
        <v>0.34498661000000003</v>
      </c>
      <c r="L70" s="38">
        <f>'HEDGE QUANTITIES'!L70-'WEST HEDGE QUANTITIES'!L70</f>
        <v>0.23614995</v>
      </c>
      <c r="M70" s="38">
        <f>'HEDGE QUANTITIES'!M70-'WEST HEDGE QUANTITIES'!M70</f>
        <v>0.12098158000000001</v>
      </c>
      <c r="N70" s="38">
        <f>'HEDGE QUANTITIES'!N70-'WEST HEDGE QUANTITIES'!N70</f>
        <v>6.11827E-2</v>
      </c>
      <c r="O70" s="38">
        <f>'HEDGE QUANTITIES'!O70-'WEST HEDGE QUANTITIES'!O70</f>
        <v>-6.2493340000000001E-2</v>
      </c>
      <c r="P70" s="38">
        <f>'HEDGE QUANTITIES'!P70-'WEST HEDGE QUANTITIES'!P70</f>
        <v>-0.12623160999999999</v>
      </c>
      <c r="Q70" s="38">
        <f>'HEDGE QUANTITIES'!Q70-'WEST HEDGE QUANTITIES'!Q70</f>
        <v>-0.25745874000000002</v>
      </c>
      <c r="R70" s="38">
        <f>'HEDGE QUANTITIES'!R70-'WEST HEDGE QUANTITIES'!R70</f>
        <v>-0.39284970000000002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</row>
    <row r="71" spans="1:160" x14ac:dyDescent="0.25">
      <c r="A71" s="34">
        <v>38718</v>
      </c>
      <c r="B71" s="35">
        <v>-1.09410892</v>
      </c>
      <c r="C71" s="35">
        <v>0</v>
      </c>
      <c r="D71" s="35">
        <v>-0.85152428000000002</v>
      </c>
      <c r="E71" s="35">
        <v>-0.24258463999999999</v>
      </c>
      <c r="F71" s="35">
        <v>-0.24258463999999999</v>
      </c>
      <c r="G71" s="35">
        <v>0</v>
      </c>
      <c r="H71" s="39">
        <v>0</v>
      </c>
      <c r="I71" s="37">
        <v>-0.13523274229999999</v>
      </c>
      <c r="J71" s="38">
        <v>5.6656999999999996E-4</v>
      </c>
      <c r="K71" s="38">
        <f>'HEDGE QUANTITIES'!K71-'WEST HEDGE QUANTITIES'!K71</f>
        <v>0.32862387999999998</v>
      </c>
      <c r="L71" s="38">
        <f>'HEDGE QUANTITIES'!L71-'WEST HEDGE QUANTITIES'!L71</f>
        <v>0.22437972</v>
      </c>
      <c r="M71" s="38">
        <f>'HEDGE QUANTITIES'!M71-'WEST HEDGE QUANTITIES'!M71</f>
        <v>0.11478404</v>
      </c>
      <c r="N71" s="38">
        <f>'HEDGE QUANTITIES'!N71-'WEST HEDGE QUANTITIES'!N71</f>
        <v>5.800143E-2</v>
      </c>
      <c r="O71" s="38">
        <f>'HEDGE QUANTITIES'!O71-'WEST HEDGE QUANTITIES'!O71</f>
        <v>-5.9079260000000001E-2</v>
      </c>
      <c r="P71" s="38">
        <f>'HEDGE QUANTITIES'!P71-'WEST HEDGE QUANTITIES'!P71</f>
        <v>-0.11917683</v>
      </c>
      <c r="Q71" s="38">
        <f>'HEDGE QUANTITIES'!Q71-'WEST HEDGE QUANTITIES'!Q71</f>
        <v>-0.24217662000000001</v>
      </c>
      <c r="R71" s="38">
        <f>'HEDGE QUANTITIES'!R71-'WEST HEDGE QUANTITIES'!R71</f>
        <v>-0.36849440999999999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</row>
    <row r="72" spans="1:160" x14ac:dyDescent="0.25">
      <c r="A72" s="34">
        <v>38749</v>
      </c>
      <c r="B72" s="35">
        <v>-1.0753464800000001</v>
      </c>
      <c r="C72" s="35">
        <v>0</v>
      </c>
      <c r="D72" s="35">
        <v>-0.95723011000000002</v>
      </c>
      <c r="E72" s="35">
        <v>-0.11811637</v>
      </c>
      <c r="F72" s="35">
        <v>-0.11811637</v>
      </c>
      <c r="G72" s="35">
        <v>0</v>
      </c>
      <c r="H72" s="39">
        <v>0</v>
      </c>
      <c r="I72" s="37">
        <v>-0.12769649120000001</v>
      </c>
      <c r="J72" s="38">
        <v>5.5289E-4</v>
      </c>
      <c r="K72" s="38">
        <f>'HEDGE QUANTITIES'!K72-'WEST HEDGE QUANTITIES'!K72</f>
        <v>0.27626634999999999</v>
      </c>
      <c r="L72" s="38">
        <f>'HEDGE QUANTITIES'!L72-'WEST HEDGE QUANTITIES'!L72</f>
        <v>0.18946487000000001</v>
      </c>
      <c r="M72" s="38">
        <f>'HEDGE QUANTITIES'!M72-'WEST HEDGE QUANTITIES'!M72</f>
        <v>9.7244349999999993E-2</v>
      </c>
      <c r="N72" s="38">
        <f>'HEDGE QUANTITIES'!N72-'WEST HEDGE QUANTITIES'!N72</f>
        <v>4.9223349999999999E-2</v>
      </c>
      <c r="O72" s="38">
        <f>'HEDGE QUANTITIES'!O72-'WEST HEDGE QUANTITIES'!O72</f>
        <v>-5.0452209999999997E-2</v>
      </c>
      <c r="P72" s="38">
        <f>'HEDGE QUANTITIES'!P72-'WEST HEDGE QUANTITIES'!P72</f>
        <v>-0.10211225</v>
      </c>
      <c r="Q72" s="38">
        <f>'HEDGE QUANTITIES'!Q72-'WEST HEDGE QUANTITIES'!Q72</f>
        <v>-0.20853035</v>
      </c>
      <c r="R72" s="38">
        <f>'HEDGE QUANTITIES'!R72-'WEST HEDGE QUANTITIES'!R72</f>
        <v>-0.31865197000000001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</row>
    <row r="73" spans="1:160" x14ac:dyDescent="0.25">
      <c r="A73" s="34">
        <v>38777</v>
      </c>
      <c r="B73" s="35">
        <v>-0.50642812999999998</v>
      </c>
      <c r="C73" s="35">
        <v>0</v>
      </c>
      <c r="D73" s="35">
        <v>-0.73761531000000002</v>
      </c>
      <c r="E73" s="35">
        <v>0.23118717999999999</v>
      </c>
      <c r="F73" s="35">
        <v>0.23118717999999999</v>
      </c>
      <c r="G73" s="35">
        <v>0</v>
      </c>
      <c r="H73" s="39">
        <v>0</v>
      </c>
      <c r="I73" s="37">
        <v>-9.6425151700000003E-2</v>
      </c>
      <c r="J73" s="38">
        <v>4.1849999999999998E-4</v>
      </c>
      <c r="K73" s="38">
        <f>'HEDGE QUANTITIES'!K73-'WEST HEDGE QUANTITIES'!K73</f>
        <v>5.3494939999999998E-2</v>
      </c>
      <c r="L73" s="38">
        <f>'HEDGE QUANTITIES'!L73-'WEST HEDGE QUANTITIES'!L73</f>
        <v>4.2380269999999998E-2</v>
      </c>
      <c r="M73" s="38">
        <f>'HEDGE QUANTITIES'!M73-'WEST HEDGE QUANTITIES'!M73</f>
        <v>2.461675E-2</v>
      </c>
      <c r="N73" s="38">
        <f>'HEDGE QUANTITIES'!N73-'WEST HEDGE QUANTITIES'!N73</f>
        <v>1.317084E-2</v>
      </c>
      <c r="O73" s="38">
        <f>'HEDGE QUANTITIES'!O73-'WEST HEDGE QUANTITIES'!O73</f>
        <v>-1.489448E-2</v>
      </c>
      <c r="P73" s="38">
        <f>'HEDGE QUANTITIES'!P73-'WEST HEDGE QUANTITIES'!P73</f>
        <v>-3.1501889999999998E-2</v>
      </c>
      <c r="Q73" s="38">
        <f>'HEDGE QUANTITIES'!Q73-'WEST HEDGE QUANTITIES'!Q73</f>
        <v>-6.9769139999999993E-2</v>
      </c>
      <c r="R73" s="38">
        <f>'HEDGE QUANTITIES'!R73-'WEST HEDGE QUANTITIES'!R73</f>
        <v>-0.11459423000000001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</row>
    <row r="74" spans="1:160" x14ac:dyDescent="0.25">
      <c r="A74" s="34">
        <v>38808</v>
      </c>
      <c r="B74" s="35">
        <v>-1.2806386700000001</v>
      </c>
      <c r="C74" s="35">
        <v>0</v>
      </c>
      <c r="D74" s="35">
        <v>-1.6993286400000001</v>
      </c>
      <c r="E74" s="35">
        <v>0.41868997000000002</v>
      </c>
      <c r="F74" s="35">
        <v>0.41868997000000002</v>
      </c>
      <c r="G74" s="35">
        <v>0</v>
      </c>
      <c r="H74" s="39">
        <v>0</v>
      </c>
      <c r="I74" s="37">
        <v>-5.61984315E-2</v>
      </c>
      <c r="J74" s="38">
        <v>2.9992000000000002E-4</v>
      </c>
      <c r="K74" s="38">
        <f>'HEDGE QUANTITIES'!K74-'WEST HEDGE QUANTITIES'!K74</f>
        <v>5.6462499999999999E-2</v>
      </c>
      <c r="L74" s="38">
        <f>'HEDGE QUANTITIES'!L74-'WEST HEDGE QUANTITIES'!L74</f>
        <v>4.103884E-2</v>
      </c>
      <c r="M74" s="38">
        <f>'HEDGE QUANTITIES'!M74-'WEST HEDGE QUANTITIES'!M74</f>
        <v>2.247068E-2</v>
      </c>
      <c r="N74" s="38">
        <f>'HEDGE QUANTITIES'!N74-'WEST HEDGE QUANTITIES'!N74</f>
        <v>1.176341E-2</v>
      </c>
      <c r="O74" s="38">
        <f>'HEDGE QUANTITIES'!O74-'WEST HEDGE QUANTITIES'!O74</f>
        <v>-1.288594E-2</v>
      </c>
      <c r="P74" s="38">
        <f>'HEDGE QUANTITIES'!P74-'WEST HEDGE QUANTITIES'!P74</f>
        <v>-2.6949520000000001E-2</v>
      </c>
      <c r="Q74" s="38">
        <f>'HEDGE QUANTITIES'!Q74-'WEST HEDGE QUANTITIES'!Q74</f>
        <v>-5.8776519999999999E-2</v>
      </c>
      <c r="R74" s="38">
        <f>'HEDGE QUANTITIES'!R74-'WEST HEDGE QUANTITIES'!R74</f>
        <v>-9.5712870000000005E-2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</row>
    <row r="75" spans="1:160" x14ac:dyDescent="0.25">
      <c r="A75" s="34">
        <v>38838</v>
      </c>
      <c r="B75" s="35">
        <v>-0.84540130000000002</v>
      </c>
      <c r="C75" s="35">
        <v>0</v>
      </c>
      <c r="D75" s="35">
        <v>-1.26804622</v>
      </c>
      <c r="E75" s="35">
        <v>0.42264491999999998</v>
      </c>
      <c r="F75" s="35">
        <v>0.42264491999999998</v>
      </c>
      <c r="G75" s="35">
        <v>0</v>
      </c>
      <c r="H75" s="39">
        <v>0</v>
      </c>
      <c r="I75" s="37">
        <v>-3.5846143900000002E-2</v>
      </c>
      <c r="J75" s="38">
        <v>2.2076999999999999E-4</v>
      </c>
      <c r="K75" s="38">
        <f>'HEDGE QUANTITIES'!K75-'WEST HEDGE QUANTITIES'!K75</f>
        <v>5.5845789999999999E-2</v>
      </c>
      <c r="L75" s="38">
        <f>'HEDGE QUANTITIES'!L75-'WEST HEDGE QUANTITIES'!L75</f>
        <v>4.0495610000000001E-2</v>
      </c>
      <c r="M75" s="38">
        <f>'HEDGE QUANTITIES'!M75-'WEST HEDGE QUANTITIES'!M75</f>
        <v>2.2208579999999999E-2</v>
      </c>
      <c r="N75" s="38">
        <f>'HEDGE QUANTITIES'!N75-'WEST HEDGE QUANTITIES'!N75</f>
        <v>1.1647380000000001E-2</v>
      </c>
      <c r="O75" s="38">
        <f>'HEDGE QUANTITIES'!O75-'WEST HEDGE QUANTITIES'!O75</f>
        <v>-1.2821890000000001E-2</v>
      </c>
      <c r="P75" s="38">
        <f>'HEDGE QUANTITIES'!P75-'WEST HEDGE QUANTITIES'!P75</f>
        <v>-2.689296E-2</v>
      </c>
      <c r="Q75" s="38">
        <f>'HEDGE QUANTITIES'!Q75-'WEST HEDGE QUANTITIES'!Q75</f>
        <v>-5.9014829999999997E-2</v>
      </c>
      <c r="R75" s="38">
        <f>'HEDGE QUANTITIES'!R75-'WEST HEDGE QUANTITIES'!R75</f>
        <v>-9.6704180000000001E-2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</row>
    <row r="76" spans="1:160" x14ac:dyDescent="0.25">
      <c r="A76" s="34">
        <v>38869</v>
      </c>
      <c r="B76" s="35">
        <v>-0.77382021000000001</v>
      </c>
      <c r="C76" s="35">
        <v>0</v>
      </c>
      <c r="D76" s="35">
        <v>-1.37583294</v>
      </c>
      <c r="E76" s="35">
        <v>0.60201273</v>
      </c>
      <c r="F76" s="35">
        <v>0.60201273</v>
      </c>
      <c r="G76" s="35">
        <v>0</v>
      </c>
      <c r="H76" s="39">
        <v>0</v>
      </c>
      <c r="I76" s="37">
        <v>-3.7218857500000001E-2</v>
      </c>
      <c r="J76" s="38">
        <v>2.6195999999999999E-4</v>
      </c>
      <c r="K76" s="38">
        <f>'HEDGE QUANTITIES'!K76-'WEST HEDGE QUANTITIES'!K76</f>
        <v>3.6383739999999998E-2</v>
      </c>
      <c r="L76" s="38">
        <f>'HEDGE QUANTITIES'!L76-'WEST HEDGE QUANTITIES'!L76</f>
        <v>2.845553E-2</v>
      </c>
      <c r="M76" s="38">
        <f>'HEDGE QUANTITIES'!M76-'WEST HEDGE QUANTITIES'!M76</f>
        <v>1.658888E-2</v>
      </c>
      <c r="N76" s="38">
        <f>'HEDGE QUANTITIES'!N76-'WEST HEDGE QUANTITIES'!N76</f>
        <v>8.9258199999999992E-3</v>
      </c>
      <c r="O76" s="38">
        <f>'HEDGE QUANTITIES'!O76-'WEST HEDGE QUANTITIES'!O76</f>
        <v>-1.025509E-2</v>
      </c>
      <c r="P76" s="38">
        <f>'HEDGE QUANTITIES'!P76-'WEST HEDGE QUANTITIES'!P76</f>
        <v>-2.189377E-2</v>
      </c>
      <c r="Q76" s="38">
        <f>'HEDGE QUANTITIES'!Q76-'WEST HEDGE QUANTITIES'!Q76</f>
        <v>-4.9480030000000001E-2</v>
      </c>
      <c r="R76" s="38">
        <f>'HEDGE QUANTITIES'!R76-'WEST HEDGE QUANTITIES'!R76</f>
        <v>-8.2964399999999994E-2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</row>
    <row r="77" spans="1:160" x14ac:dyDescent="0.25">
      <c r="A77" s="34">
        <v>38899</v>
      </c>
      <c r="B77" s="35">
        <v>-0.74655841000000001</v>
      </c>
      <c r="C77" s="35">
        <v>0</v>
      </c>
      <c r="D77" s="35">
        <v>-1.2715644399999999</v>
      </c>
      <c r="E77" s="35">
        <v>0.52500603000000001</v>
      </c>
      <c r="F77" s="35">
        <v>0.52500603000000001</v>
      </c>
      <c r="G77" s="35">
        <v>0</v>
      </c>
      <c r="H77" s="39">
        <v>0</v>
      </c>
      <c r="I77" s="37">
        <v>-4.5898108999999999E-2</v>
      </c>
      <c r="J77" s="38">
        <v>2.7522000000000001E-4</v>
      </c>
      <c r="K77" s="38">
        <f>'HEDGE QUANTITIES'!K77-'WEST HEDGE QUANTITIES'!K77</f>
        <v>4.4659749999999998E-2</v>
      </c>
      <c r="L77" s="38">
        <f>'HEDGE QUANTITIES'!L77-'WEST HEDGE QUANTITIES'!L77</f>
        <v>3.4599060000000001E-2</v>
      </c>
      <c r="M77" s="38">
        <f>'HEDGE QUANTITIES'!M77-'WEST HEDGE QUANTITIES'!M77</f>
        <v>1.9929289999999999E-2</v>
      </c>
      <c r="N77" s="38">
        <f>'HEDGE QUANTITIES'!N77-'WEST HEDGE QUANTITIES'!N77</f>
        <v>1.065492E-2</v>
      </c>
      <c r="O77" s="38">
        <f>'HEDGE QUANTITIES'!O77-'WEST HEDGE QUANTITIES'!O77</f>
        <v>-1.2085820000000001E-2</v>
      </c>
      <c r="P77" s="38">
        <f>'HEDGE QUANTITIES'!P77-'WEST HEDGE QUANTITIES'!P77</f>
        <v>-2.5641190000000001E-2</v>
      </c>
      <c r="Q77" s="38">
        <f>'HEDGE QUANTITIES'!Q77-'WEST HEDGE QUANTITIES'!Q77</f>
        <v>-5.7259310000000001E-2</v>
      </c>
      <c r="R77" s="38">
        <f>'HEDGE QUANTITIES'!R77-'WEST HEDGE QUANTITIES'!R77</f>
        <v>-9.4948229999999995E-2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</row>
    <row r="78" spans="1:160" x14ac:dyDescent="0.25">
      <c r="A78" s="34">
        <v>38930</v>
      </c>
      <c r="B78" s="35">
        <v>-1.0614709</v>
      </c>
      <c r="C78" s="35">
        <v>0</v>
      </c>
      <c r="D78" s="35">
        <v>-1.58795997</v>
      </c>
      <c r="E78" s="35">
        <v>0.52648907</v>
      </c>
      <c r="F78" s="35">
        <v>0.52648907</v>
      </c>
      <c r="G78" s="35">
        <v>0</v>
      </c>
      <c r="H78" s="39">
        <v>0</v>
      </c>
      <c r="I78" s="37">
        <v>-4.8967391999999998E-2</v>
      </c>
      <c r="J78" s="38">
        <v>2.8399000000000002E-4</v>
      </c>
      <c r="K78" s="38">
        <f>'HEDGE QUANTITIES'!K78-'WEST HEDGE QUANTITIES'!K78</f>
        <v>4.5221230000000001E-2</v>
      </c>
      <c r="L78" s="38">
        <f>'HEDGE QUANTITIES'!L78-'WEST HEDGE QUANTITIES'!L78</f>
        <v>3.4988850000000002E-2</v>
      </c>
      <c r="M78" s="38">
        <f>'HEDGE QUANTITIES'!M78-'WEST HEDGE QUANTITIES'!M78</f>
        <v>2.0119700000000001E-2</v>
      </c>
      <c r="N78" s="38">
        <f>'HEDGE QUANTITIES'!N78-'WEST HEDGE QUANTITIES'!N78</f>
        <v>1.074694E-2</v>
      </c>
      <c r="O78" s="38">
        <f>'HEDGE QUANTITIES'!O78-'WEST HEDGE QUANTITIES'!O78</f>
        <v>-1.2167849999999999E-2</v>
      </c>
      <c r="P78" s="38">
        <f>'HEDGE QUANTITIES'!P78-'WEST HEDGE QUANTITIES'!P78</f>
        <v>-2.5791999999999999E-2</v>
      </c>
      <c r="Q78" s="38">
        <f>'HEDGE QUANTITIES'!Q78-'WEST HEDGE QUANTITIES'!Q78</f>
        <v>-5.7496869999999999E-2</v>
      </c>
      <c r="R78" s="38">
        <f>'HEDGE QUANTITIES'!R78-'WEST HEDGE QUANTITIES'!R78</f>
        <v>-9.5190159999999996E-2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</row>
    <row r="79" spans="1:160" x14ac:dyDescent="0.25">
      <c r="A79" s="34">
        <v>38961</v>
      </c>
      <c r="B79" s="35">
        <v>-1.0743729</v>
      </c>
      <c r="C79" s="35">
        <v>0</v>
      </c>
      <c r="D79" s="35">
        <v>-1.5873895</v>
      </c>
      <c r="E79" s="35">
        <v>0.51301660000000004</v>
      </c>
      <c r="F79" s="35">
        <v>0.51301660000000004</v>
      </c>
      <c r="G79" s="35">
        <v>0</v>
      </c>
      <c r="H79" s="39">
        <v>0</v>
      </c>
      <c r="I79" s="37">
        <v>-5.0756584799999997E-2</v>
      </c>
      <c r="J79" s="38">
        <v>2.8524000000000003E-4</v>
      </c>
      <c r="K79" s="38">
        <f>'HEDGE QUANTITIES'!K79-'WEST HEDGE QUANTITIES'!K79</f>
        <v>5.2394509999999998E-2</v>
      </c>
      <c r="L79" s="38">
        <f>'HEDGE QUANTITIES'!L79-'WEST HEDGE QUANTITIES'!L79</f>
        <v>3.9101740000000003E-2</v>
      </c>
      <c r="M79" s="38">
        <f>'HEDGE QUANTITIES'!M79-'WEST HEDGE QUANTITIES'!M79</f>
        <v>2.1846859999999999E-2</v>
      </c>
      <c r="N79" s="38">
        <f>'HEDGE QUANTITIES'!N79-'WEST HEDGE QUANTITIES'!N79</f>
        <v>1.152952E-2</v>
      </c>
      <c r="O79" s="38">
        <f>'HEDGE QUANTITIES'!O79-'WEST HEDGE QUANTITIES'!O79</f>
        <v>-1.279164E-2</v>
      </c>
      <c r="P79" s="38">
        <f>'HEDGE QUANTITIES'!P79-'WEST HEDGE QUANTITIES'!P79</f>
        <v>-2.6884450000000001E-2</v>
      </c>
      <c r="Q79" s="38">
        <f>'HEDGE QUANTITIES'!Q79-'WEST HEDGE QUANTITIES'!Q79</f>
        <v>-5.9077520000000001E-2</v>
      </c>
      <c r="R79" s="38">
        <f>'HEDGE QUANTITIES'!R79-'WEST HEDGE QUANTITIES'!R79</f>
        <v>-9.6690529999999997E-2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</row>
    <row r="80" spans="1:160" x14ac:dyDescent="0.25">
      <c r="A80" s="34">
        <v>38991</v>
      </c>
      <c r="B80" s="35">
        <v>-1.3922545500000001</v>
      </c>
      <c r="C80" s="35">
        <v>0</v>
      </c>
      <c r="D80" s="35">
        <v>-1.8973954900000001</v>
      </c>
      <c r="E80" s="35">
        <v>0.50514093999999998</v>
      </c>
      <c r="F80" s="35">
        <v>0.50514093999999998</v>
      </c>
      <c r="G80" s="35">
        <v>0</v>
      </c>
      <c r="H80" s="39">
        <v>0</v>
      </c>
      <c r="I80" s="37">
        <v>-4.7785331299999997E-2</v>
      </c>
      <c r="J80" s="38">
        <v>2.7086999999999999E-4</v>
      </c>
      <c r="K80" s="38">
        <f>'HEDGE QUANTITIES'!K80-'WEST HEDGE QUANTITIES'!K80</f>
        <v>6.9881670000000007E-2</v>
      </c>
      <c r="L80" s="38">
        <f>'HEDGE QUANTITIES'!L80-'WEST HEDGE QUANTITIES'!L80</f>
        <v>5.0428029999999999E-2</v>
      </c>
      <c r="M80" s="38">
        <f>'HEDGE QUANTITIES'!M80-'WEST HEDGE QUANTITIES'!M80</f>
        <v>2.730163E-2</v>
      </c>
      <c r="N80" s="38">
        <f>'HEDGE QUANTITIES'!N80-'WEST HEDGE QUANTITIES'!N80</f>
        <v>1.4197980000000001E-2</v>
      </c>
      <c r="O80" s="38">
        <f>'HEDGE QUANTITIES'!O80-'WEST HEDGE QUANTITIES'!O80</f>
        <v>-1.5330969999999999E-2</v>
      </c>
      <c r="P80" s="38">
        <f>'HEDGE QUANTITIES'!P80-'WEST HEDGE QUANTITIES'!P80</f>
        <v>-3.1824350000000001E-2</v>
      </c>
      <c r="Q80" s="38">
        <f>'HEDGE QUANTITIES'!Q80-'WEST HEDGE QUANTITIES'!Q80</f>
        <v>-6.8372790000000003E-2</v>
      </c>
      <c r="R80" s="38">
        <f>'HEDGE QUANTITIES'!R80-'WEST HEDGE QUANTITIES'!R80</f>
        <v>-0.10971358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</row>
    <row r="81" spans="1:160" x14ac:dyDescent="0.25">
      <c r="A81" s="34">
        <v>39022</v>
      </c>
      <c r="B81" s="35">
        <v>-1.1149772</v>
      </c>
      <c r="C81" s="35">
        <v>0</v>
      </c>
      <c r="D81" s="35">
        <v>-1.4813718499999999</v>
      </c>
      <c r="E81" s="35">
        <v>0.36639464999999999</v>
      </c>
      <c r="F81" s="35">
        <v>0.36639464999999999</v>
      </c>
      <c r="G81" s="35">
        <v>0</v>
      </c>
      <c r="H81" s="39">
        <v>0</v>
      </c>
      <c r="I81" s="37">
        <v>-4.8663675699999999E-2</v>
      </c>
      <c r="J81" s="38">
        <v>2.4248999999999999E-4</v>
      </c>
      <c r="K81" s="38">
        <f>'HEDGE QUANTITIES'!K81-'WEST HEDGE QUANTITIES'!K81</f>
        <v>7.6649720000000005E-2</v>
      </c>
      <c r="L81" s="38">
        <f>'HEDGE QUANTITIES'!L81-'WEST HEDGE QUANTITIES'!L81</f>
        <v>5.5116199999999997E-2</v>
      </c>
      <c r="M81" s="38">
        <f>'HEDGE QUANTITIES'!M81-'WEST HEDGE QUANTITIES'!M81</f>
        <v>2.9686279999999999E-2</v>
      </c>
      <c r="N81" s="38">
        <f>'HEDGE QUANTITIES'!N81-'WEST HEDGE QUANTITIES'!N81</f>
        <v>1.5391999999999999E-2</v>
      </c>
      <c r="O81" s="38">
        <f>'HEDGE QUANTITIES'!O81-'WEST HEDGE QUANTITIES'!O81</f>
        <v>-1.6512539999999999E-2</v>
      </c>
      <c r="P81" s="38">
        <f>'HEDGE QUANTITIES'!P81-'WEST HEDGE QUANTITIES'!P81</f>
        <v>-3.4160320000000001E-2</v>
      </c>
      <c r="Q81" s="38">
        <f>'HEDGE QUANTITIES'!Q81-'WEST HEDGE QUANTITIES'!Q81</f>
        <v>-7.2882559999999999E-2</v>
      </c>
      <c r="R81" s="38">
        <f>'HEDGE QUANTITIES'!R81-'WEST HEDGE QUANTITIES'!R81</f>
        <v>-0.11613935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</row>
    <row r="82" spans="1:160" x14ac:dyDescent="0.25">
      <c r="A82" s="34">
        <v>39052</v>
      </c>
      <c r="B82" s="35">
        <v>-1.04945311</v>
      </c>
      <c r="C82" s="35">
        <v>0</v>
      </c>
      <c r="D82" s="35">
        <v>-1.3666076199999999</v>
      </c>
      <c r="E82" s="35">
        <v>0.31715451</v>
      </c>
      <c r="F82" s="35">
        <v>0.31715451</v>
      </c>
      <c r="G82" s="35">
        <v>0</v>
      </c>
      <c r="H82" s="39">
        <v>0</v>
      </c>
      <c r="I82" s="37">
        <v>-5.4920823899999999E-2</v>
      </c>
      <c r="J82" s="38">
        <v>2.5116E-4</v>
      </c>
      <c r="K82" s="38">
        <f>'HEDGE QUANTITIES'!K82-'WEST HEDGE QUANTITIES'!K82</f>
        <v>0.19000522</v>
      </c>
      <c r="L82" s="38">
        <f>'HEDGE QUANTITIES'!L82-'WEST HEDGE QUANTITIES'!L82</f>
        <v>0.13444183000000001</v>
      </c>
      <c r="M82" s="38">
        <f>'HEDGE QUANTITIES'!M82-'WEST HEDGE QUANTITIES'!M82</f>
        <v>7.1162260000000005E-2</v>
      </c>
      <c r="N82" s="38">
        <f>'HEDGE QUANTITIES'!N82-'WEST HEDGE QUANTITIES'!N82</f>
        <v>3.6570119999999998E-2</v>
      </c>
      <c r="O82" s="38">
        <f>'HEDGE QUANTITIES'!O82-'WEST HEDGE QUANTITIES'!O82</f>
        <v>-3.8542779999999999E-2</v>
      </c>
      <c r="P82" s="38">
        <f>'HEDGE QUANTITIES'!P82-'WEST HEDGE QUANTITIES'!P82</f>
        <v>-7.9043600000000006E-2</v>
      </c>
      <c r="Q82" s="38">
        <f>'HEDGE QUANTITIES'!Q82-'WEST HEDGE QUANTITIES'!Q82</f>
        <v>-0.16581768999999999</v>
      </c>
      <c r="R82" s="38">
        <f>'HEDGE QUANTITIES'!R82-'WEST HEDGE QUANTITIES'!R82</f>
        <v>-0.26004175000000002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</row>
    <row r="83" spans="1:160" x14ac:dyDescent="0.25">
      <c r="A83" s="34">
        <v>39083</v>
      </c>
      <c r="B83" s="35">
        <v>-0.25655486999999999</v>
      </c>
      <c r="C83" s="35">
        <v>0</v>
      </c>
      <c r="D83" s="35">
        <v>-0.30391529</v>
      </c>
      <c r="E83" s="35">
        <v>4.736042E-2</v>
      </c>
      <c r="F83" s="35">
        <v>4.736042E-2</v>
      </c>
      <c r="G83" s="35">
        <v>0</v>
      </c>
      <c r="H83" s="39">
        <v>0</v>
      </c>
      <c r="I83" s="37">
        <v>-0.1180878913</v>
      </c>
      <c r="J83" s="38">
        <v>4.0024E-4</v>
      </c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</row>
    <row r="84" spans="1:160" x14ac:dyDescent="0.25">
      <c r="A84" s="34">
        <v>39114</v>
      </c>
      <c r="B84" s="35">
        <v>3.6062770000000001E-2</v>
      </c>
      <c r="C84" s="35">
        <v>0</v>
      </c>
      <c r="D84" s="35">
        <v>-0.10443205</v>
      </c>
      <c r="E84" s="35">
        <v>0.14049481999999999</v>
      </c>
      <c r="F84" s="35">
        <v>0.14049481999999999</v>
      </c>
      <c r="G84" s="35">
        <v>0</v>
      </c>
      <c r="H84" s="39">
        <v>0</v>
      </c>
      <c r="I84" s="37">
        <v>-0.1077984644</v>
      </c>
      <c r="J84" s="38">
        <v>3.8171E-4</v>
      </c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</row>
    <row r="85" spans="1:160" x14ac:dyDescent="0.25">
      <c r="A85" s="34">
        <v>39142</v>
      </c>
      <c r="B85" s="35">
        <v>0.36209957999999998</v>
      </c>
      <c r="C85" s="35">
        <v>0</v>
      </c>
      <c r="D85" s="35">
        <v>0.19625244999999999</v>
      </c>
      <c r="E85" s="35">
        <v>0.16584713000000001</v>
      </c>
      <c r="F85" s="35">
        <v>0.16584713000000001</v>
      </c>
      <c r="G85" s="35">
        <v>0</v>
      </c>
      <c r="H85" s="39">
        <v>0</v>
      </c>
      <c r="I85" s="37">
        <v>-8.8164562000000002E-2</v>
      </c>
      <c r="J85" s="38">
        <v>3.1902999999999999E-4</v>
      </c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</row>
    <row r="86" spans="1:160" x14ac:dyDescent="0.25">
      <c r="A86" s="34">
        <v>39173</v>
      </c>
      <c r="B86" s="35">
        <v>-9.0566519999999998E-2</v>
      </c>
      <c r="C86" s="35">
        <v>0</v>
      </c>
      <c r="D86" s="35">
        <v>-0.41885526000000001</v>
      </c>
      <c r="E86" s="35">
        <v>0.32828874000000002</v>
      </c>
      <c r="F86" s="35">
        <v>0.32828874000000002</v>
      </c>
      <c r="G86" s="35">
        <v>0</v>
      </c>
      <c r="H86" s="39">
        <v>0</v>
      </c>
      <c r="I86" s="37">
        <v>-5.0927488799999997E-2</v>
      </c>
      <c r="J86" s="38">
        <v>2.3182000000000001E-4</v>
      </c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</row>
    <row r="87" spans="1:160" x14ac:dyDescent="0.25">
      <c r="A87" s="34">
        <v>39203</v>
      </c>
      <c r="B87" s="35">
        <v>0.52048870999999997</v>
      </c>
      <c r="C87" s="35">
        <v>0</v>
      </c>
      <c r="D87" s="35">
        <v>0.17504744999999999</v>
      </c>
      <c r="E87" s="35">
        <v>0.34544126000000003</v>
      </c>
      <c r="F87" s="35">
        <v>0.34544126000000003</v>
      </c>
      <c r="G87" s="35">
        <v>0</v>
      </c>
      <c r="H87" s="39">
        <v>0</v>
      </c>
      <c r="I87" s="37">
        <v>-3.52311238E-2</v>
      </c>
      <c r="J87" s="38">
        <v>1.8375999999999999E-4</v>
      </c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</row>
    <row r="88" spans="1:160" x14ac:dyDescent="0.25">
      <c r="A88" s="34">
        <v>39234</v>
      </c>
      <c r="B88" s="35">
        <v>0.56740192</v>
      </c>
      <c r="C88" s="35">
        <v>0</v>
      </c>
      <c r="D88" s="35">
        <v>6.7414420000000003E-2</v>
      </c>
      <c r="E88" s="35">
        <v>0.49998749999999997</v>
      </c>
      <c r="F88" s="35">
        <v>0.49998749999999997</v>
      </c>
      <c r="G88" s="35">
        <v>0</v>
      </c>
      <c r="H88" s="39">
        <v>0</v>
      </c>
      <c r="I88" s="37">
        <v>-3.6492969600000001E-2</v>
      </c>
      <c r="J88" s="38">
        <v>2.1918E-4</v>
      </c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</row>
    <row r="89" spans="1:160" x14ac:dyDescent="0.25">
      <c r="A89" s="34">
        <v>39264</v>
      </c>
      <c r="B89" s="35">
        <v>0.48834420000000001</v>
      </c>
      <c r="C89" s="35">
        <v>0</v>
      </c>
      <c r="D89" s="35">
        <v>6.4278979999999999E-2</v>
      </c>
      <c r="E89" s="35">
        <v>0.42406522000000002</v>
      </c>
      <c r="F89" s="35">
        <v>0.42406522000000002</v>
      </c>
      <c r="G89" s="35">
        <v>0</v>
      </c>
      <c r="H89" s="39">
        <v>0</v>
      </c>
      <c r="I89" s="37">
        <v>-4.3465916399999999E-2</v>
      </c>
      <c r="J89" s="38">
        <v>2.2324000000000001E-4</v>
      </c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</row>
    <row r="90" spans="1:160" x14ac:dyDescent="0.25">
      <c r="A90" s="34">
        <v>39295</v>
      </c>
      <c r="B90" s="35">
        <v>0.19474159999999999</v>
      </c>
      <c r="C90" s="35">
        <v>0</v>
      </c>
      <c r="D90" s="35">
        <v>-0.23005018999999999</v>
      </c>
      <c r="E90" s="35">
        <v>0.42479179</v>
      </c>
      <c r="F90" s="35">
        <v>0.42479179</v>
      </c>
      <c r="G90" s="35">
        <v>0</v>
      </c>
      <c r="H90" s="39">
        <v>0</v>
      </c>
      <c r="I90" s="37">
        <v>-4.6071309900000003E-2</v>
      </c>
      <c r="J90" s="38">
        <v>2.2985E-4</v>
      </c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</row>
    <row r="91" spans="1:160" x14ac:dyDescent="0.25">
      <c r="A91" s="34">
        <v>39326</v>
      </c>
      <c r="B91" s="35">
        <v>0.18678760999999999</v>
      </c>
      <c r="C91" s="35">
        <v>0</v>
      </c>
      <c r="D91" s="35">
        <v>-0.23126970999999999</v>
      </c>
      <c r="E91" s="35">
        <v>0.41805732000000001</v>
      </c>
      <c r="F91" s="35">
        <v>0.41805732000000001</v>
      </c>
      <c r="G91" s="35">
        <v>0</v>
      </c>
      <c r="H91" s="39">
        <v>0</v>
      </c>
      <c r="I91" s="37">
        <v>-4.7110425900000003E-2</v>
      </c>
      <c r="J91" s="38">
        <v>2.3000000000000001E-4</v>
      </c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</row>
    <row r="92" spans="1:160" x14ac:dyDescent="0.25">
      <c r="A92" s="34">
        <v>39356</v>
      </c>
      <c r="B92" s="35">
        <v>0.20250987000000001</v>
      </c>
      <c r="C92" s="35">
        <v>0</v>
      </c>
      <c r="D92" s="35">
        <v>-0.2324629</v>
      </c>
      <c r="E92" s="35">
        <v>0.43497277000000001</v>
      </c>
      <c r="F92" s="35">
        <v>0.43497277000000001</v>
      </c>
      <c r="G92" s="35">
        <v>0</v>
      </c>
      <c r="H92" s="39">
        <v>0</v>
      </c>
      <c r="I92" s="37">
        <v>-4.2938343900000002E-2</v>
      </c>
      <c r="J92" s="38">
        <v>2.1944999999999999E-4</v>
      </c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</row>
    <row r="93" spans="1:160" x14ac:dyDescent="0.25">
      <c r="A93" s="34">
        <v>39387</v>
      </c>
      <c r="B93" s="35">
        <v>0.26711548000000002</v>
      </c>
      <c r="C93" s="35">
        <v>0</v>
      </c>
      <c r="D93" s="35">
        <v>-2.5983409999999998E-2</v>
      </c>
      <c r="E93" s="35">
        <v>0.29309889</v>
      </c>
      <c r="F93" s="35">
        <v>0.29309889</v>
      </c>
      <c r="G93" s="35">
        <v>0</v>
      </c>
      <c r="H93" s="39">
        <v>0</v>
      </c>
      <c r="I93" s="37">
        <v>-4.5539028500000002E-2</v>
      </c>
      <c r="J93" s="38">
        <v>1.9570000000000001E-4</v>
      </c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</row>
    <row r="94" spans="1:160" x14ac:dyDescent="0.25">
      <c r="A94" s="34">
        <v>39417</v>
      </c>
      <c r="B94" s="35">
        <v>4.2564640000000001E-2</v>
      </c>
      <c r="C94" s="35">
        <v>0</v>
      </c>
      <c r="D94" s="35">
        <v>-0.20730504</v>
      </c>
      <c r="E94" s="35">
        <v>0.24986968000000001</v>
      </c>
      <c r="F94" s="35">
        <v>0.24986968000000001</v>
      </c>
      <c r="G94" s="35">
        <v>0</v>
      </c>
      <c r="H94" s="39">
        <v>0</v>
      </c>
      <c r="I94" s="37">
        <v>-4.9902845500000001E-2</v>
      </c>
      <c r="J94" s="38">
        <v>1.9772E-4</v>
      </c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</row>
    <row r="95" spans="1:160" x14ac:dyDescent="0.25">
      <c r="A95" s="34">
        <v>39448</v>
      </c>
      <c r="B95" s="35">
        <v>-1.5702299999999999E-3</v>
      </c>
      <c r="C95" s="35">
        <v>0</v>
      </c>
      <c r="D95" s="35">
        <v>5.6375999999999996E-4</v>
      </c>
      <c r="E95" s="35">
        <v>-2.1339900000000001E-3</v>
      </c>
      <c r="F95" s="35">
        <v>-2.1339900000000001E-3</v>
      </c>
      <c r="G95" s="35">
        <v>0</v>
      </c>
      <c r="H95" s="39">
        <v>0</v>
      </c>
      <c r="I95" s="37">
        <v>-0.108102585</v>
      </c>
      <c r="J95" s="38">
        <v>3.0948E-4</v>
      </c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</row>
    <row r="96" spans="1:160" x14ac:dyDescent="0.25">
      <c r="A96" s="34">
        <v>39479</v>
      </c>
      <c r="B96" s="35">
        <v>1.2521559999999999E-2</v>
      </c>
      <c r="C96" s="35">
        <v>0</v>
      </c>
      <c r="D96" s="35">
        <v>-0.41394807</v>
      </c>
      <c r="E96" s="35">
        <v>0.42646962999999999</v>
      </c>
      <c r="F96" s="35">
        <v>0.42646962999999999</v>
      </c>
      <c r="G96" s="35">
        <v>0</v>
      </c>
      <c r="H96" s="39">
        <v>0</v>
      </c>
      <c r="I96" s="37">
        <v>-1.1570434100000001E-2</v>
      </c>
      <c r="J96" s="38">
        <v>1.2375999999999999E-4</v>
      </c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</row>
    <row r="97" spans="1:160" x14ac:dyDescent="0.25">
      <c r="A97" s="34">
        <v>39508</v>
      </c>
      <c r="B97" s="35">
        <v>8.8685239999999999E-2</v>
      </c>
      <c r="C97" s="35">
        <v>0</v>
      </c>
      <c r="D97" s="35">
        <v>-0.31008775</v>
      </c>
      <c r="E97" s="35">
        <v>0.39877298999999999</v>
      </c>
      <c r="F97" s="35">
        <v>0.39877298999999999</v>
      </c>
      <c r="G97" s="35">
        <v>0</v>
      </c>
      <c r="H97" s="39">
        <v>0</v>
      </c>
      <c r="I97" s="37">
        <v>-8.3356982E-3</v>
      </c>
      <c r="J97" s="38">
        <v>1.0834E-4</v>
      </c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</row>
    <row r="98" spans="1:160" x14ac:dyDescent="0.25">
      <c r="A98" s="34">
        <v>39539</v>
      </c>
      <c r="B98" s="35">
        <v>-0.12384475</v>
      </c>
      <c r="C98" s="35">
        <v>0</v>
      </c>
      <c r="D98" s="35">
        <v>-0.51634305999999996</v>
      </c>
      <c r="E98" s="35">
        <v>0.39249831000000002</v>
      </c>
      <c r="F98" s="35">
        <v>0.39249831000000002</v>
      </c>
      <c r="G98" s="35">
        <v>0</v>
      </c>
      <c r="H98" s="39">
        <v>0</v>
      </c>
      <c r="I98" s="37">
        <v>-8.8849080000000004E-3</v>
      </c>
      <c r="J98" s="38">
        <v>1.0823999999999999E-4</v>
      </c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</row>
    <row r="99" spans="1:160" x14ac:dyDescent="0.25">
      <c r="A99" s="34">
        <v>39569</v>
      </c>
      <c r="B99" s="35">
        <v>-8.3857600000000008E-3</v>
      </c>
      <c r="C99" s="35">
        <v>0</v>
      </c>
      <c r="D99" s="35">
        <v>-0.41259253000000001</v>
      </c>
      <c r="E99" s="35">
        <v>0.40420676999999999</v>
      </c>
      <c r="F99" s="35">
        <v>0.40420676999999999</v>
      </c>
      <c r="G99" s="35">
        <v>0</v>
      </c>
      <c r="H99" s="39">
        <v>0</v>
      </c>
      <c r="I99" s="37">
        <v>9.7071479999999996E-4</v>
      </c>
      <c r="J99" s="38">
        <v>8.3109999999999995E-5</v>
      </c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</row>
    <row r="100" spans="1:160" x14ac:dyDescent="0.25">
      <c r="A100" s="34">
        <v>39600</v>
      </c>
      <c r="B100" s="35">
        <v>-7.5718060000000004E-2</v>
      </c>
      <c r="C100" s="35">
        <v>0</v>
      </c>
      <c r="D100" s="35">
        <v>-0.61819066</v>
      </c>
      <c r="E100" s="35">
        <v>0.54247259999999997</v>
      </c>
      <c r="F100" s="35">
        <v>0.54247259999999997</v>
      </c>
      <c r="G100" s="35">
        <v>0</v>
      </c>
      <c r="H100" s="39">
        <v>0</v>
      </c>
      <c r="I100" s="37">
        <v>1.1323756999999999E-3</v>
      </c>
      <c r="J100" s="38">
        <v>1.1205999999999999E-4</v>
      </c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</row>
    <row r="101" spans="1:160" x14ac:dyDescent="0.25">
      <c r="A101" s="34">
        <v>39630</v>
      </c>
      <c r="B101" s="35">
        <v>-3.2868540000000002E-2</v>
      </c>
      <c r="C101" s="35">
        <v>0</v>
      </c>
      <c r="D101" s="35">
        <v>-0.51440817999999999</v>
      </c>
      <c r="E101" s="35">
        <v>0.48153963999999999</v>
      </c>
      <c r="F101" s="35">
        <v>0.48153963999999999</v>
      </c>
      <c r="G101" s="35">
        <v>0</v>
      </c>
      <c r="H101" s="39">
        <v>0</v>
      </c>
      <c r="I101" s="37">
        <v>-3.2643390999999998E-3</v>
      </c>
      <c r="J101" s="38">
        <v>1.1112000000000001E-4</v>
      </c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</row>
    <row r="102" spans="1:160" x14ac:dyDescent="0.25">
      <c r="A102" s="34">
        <v>39661</v>
      </c>
      <c r="B102" s="35">
        <v>-0.12837667999999999</v>
      </c>
      <c r="C102" s="35">
        <v>0</v>
      </c>
      <c r="D102" s="35">
        <v>-0.61671871</v>
      </c>
      <c r="E102" s="35">
        <v>0.48834202999999998</v>
      </c>
      <c r="F102" s="35">
        <v>0.48834202999999998</v>
      </c>
      <c r="G102" s="35">
        <v>0</v>
      </c>
      <c r="H102" s="39">
        <v>0</v>
      </c>
      <c r="I102" s="37">
        <v>-3.9435295E-3</v>
      </c>
      <c r="J102" s="38">
        <v>1.1432E-4</v>
      </c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</row>
    <row r="103" spans="1:160" x14ac:dyDescent="0.25">
      <c r="A103" s="34">
        <v>39692</v>
      </c>
      <c r="B103" s="35">
        <v>-0.12910743999999999</v>
      </c>
      <c r="C103" s="35">
        <v>0</v>
      </c>
      <c r="D103" s="35">
        <v>-0.61589064999999998</v>
      </c>
      <c r="E103" s="35">
        <v>0.48678321000000002</v>
      </c>
      <c r="F103" s="35">
        <v>0.48678321000000002</v>
      </c>
      <c r="G103" s="35">
        <v>0</v>
      </c>
      <c r="H103" s="39">
        <v>0</v>
      </c>
      <c r="I103" s="37">
        <v>-4.1950751E-3</v>
      </c>
      <c r="J103" s="38">
        <v>1.1458E-4</v>
      </c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</row>
    <row r="104" spans="1:160" x14ac:dyDescent="0.25">
      <c r="A104" s="34">
        <v>39722</v>
      </c>
      <c r="B104" s="35">
        <v>-1.002168E-2</v>
      </c>
      <c r="C104" s="35">
        <v>0</v>
      </c>
      <c r="D104" s="35">
        <v>-0.51244900000000004</v>
      </c>
      <c r="E104" s="35">
        <v>0.50242732000000001</v>
      </c>
      <c r="F104" s="35">
        <v>0.50242732000000001</v>
      </c>
      <c r="G104" s="35">
        <v>0</v>
      </c>
      <c r="H104" s="39">
        <v>0</v>
      </c>
      <c r="I104" s="37">
        <v>-1.7999350999999999E-3</v>
      </c>
      <c r="J104" s="38">
        <v>1.1154000000000001E-4</v>
      </c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</row>
    <row r="105" spans="1:160" x14ac:dyDescent="0.25">
      <c r="A105" s="34">
        <v>39753</v>
      </c>
      <c r="B105" s="35">
        <v>-2.1079649999999998E-2</v>
      </c>
      <c r="C105" s="35">
        <v>0</v>
      </c>
      <c r="D105" s="35">
        <v>-0.40963000999999999</v>
      </c>
      <c r="E105" s="35">
        <v>0.38855035999999998</v>
      </c>
      <c r="F105" s="35">
        <v>0.38855035999999998</v>
      </c>
      <c r="G105" s="35">
        <v>0</v>
      </c>
      <c r="H105" s="39">
        <v>0</v>
      </c>
      <c r="I105" s="37">
        <v>-2.2601451999999999E-3</v>
      </c>
      <c r="J105" s="38">
        <v>8.8510000000000005E-5</v>
      </c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</row>
    <row r="106" spans="1:160" x14ac:dyDescent="0.25">
      <c r="A106" s="34">
        <v>39783</v>
      </c>
      <c r="B106" s="35">
        <v>6.2675439999999999E-2</v>
      </c>
      <c r="C106" s="35">
        <v>0</v>
      </c>
      <c r="D106" s="35">
        <v>-0.30671659000000001</v>
      </c>
      <c r="E106" s="35">
        <v>0.36939202999999998</v>
      </c>
      <c r="F106" s="35">
        <v>0.36939202999999998</v>
      </c>
      <c r="G106" s="35">
        <v>0</v>
      </c>
      <c r="H106" s="39">
        <v>0</v>
      </c>
      <c r="I106" s="37">
        <v>-3.6148176E-3</v>
      </c>
      <c r="J106" s="38">
        <v>8.7929999999999993E-5</v>
      </c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</row>
    <row r="107" spans="1:160" x14ac:dyDescent="0.25">
      <c r="A107" s="34">
        <v>39814</v>
      </c>
      <c r="B107" s="35">
        <v>6.6826969999999999E-2</v>
      </c>
      <c r="C107" s="35">
        <v>0</v>
      </c>
      <c r="D107" s="35">
        <v>-0.30643784000000002</v>
      </c>
      <c r="E107" s="35">
        <v>0.37326481</v>
      </c>
      <c r="F107" s="35">
        <v>0.37326481</v>
      </c>
      <c r="G107" s="35">
        <v>0</v>
      </c>
      <c r="H107" s="39">
        <v>0</v>
      </c>
      <c r="I107" s="37">
        <v>-6.4016580000000002E-3</v>
      </c>
      <c r="J107" s="38">
        <v>9.5849999999999999E-5</v>
      </c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</row>
    <row r="108" spans="1:160" x14ac:dyDescent="0.25">
      <c r="A108" s="34">
        <v>39845</v>
      </c>
      <c r="B108" s="35">
        <v>5.5238669999999997E-2</v>
      </c>
      <c r="C108" s="35">
        <v>0</v>
      </c>
      <c r="D108" s="35">
        <v>-0.30603249999999999</v>
      </c>
      <c r="E108" s="35">
        <v>0.36127116999999997</v>
      </c>
      <c r="F108" s="35">
        <v>0.36127116999999997</v>
      </c>
      <c r="G108" s="35">
        <v>0</v>
      </c>
      <c r="H108" s="39">
        <v>0</v>
      </c>
      <c r="I108" s="37">
        <v>-8.2227520999999994E-3</v>
      </c>
      <c r="J108" s="38">
        <v>9.7720000000000006E-5</v>
      </c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</row>
    <row r="109" spans="1:160" x14ac:dyDescent="0.25">
      <c r="A109" s="34">
        <v>39873</v>
      </c>
      <c r="B109" s="35">
        <v>2.4811380000000001E-2</v>
      </c>
      <c r="C109" s="35">
        <v>0</v>
      </c>
      <c r="D109" s="35">
        <v>-0.30561838000000002</v>
      </c>
      <c r="E109" s="35">
        <v>0.33042976000000002</v>
      </c>
      <c r="F109" s="35">
        <v>0.33042976000000002</v>
      </c>
      <c r="G109" s="35">
        <v>0</v>
      </c>
      <c r="H109" s="39">
        <v>0</v>
      </c>
      <c r="I109" s="37">
        <v>-5.4311823000000002E-3</v>
      </c>
      <c r="J109" s="38">
        <v>8.3969999999999997E-5</v>
      </c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</row>
    <row r="110" spans="1:160" x14ac:dyDescent="0.25">
      <c r="A110" s="34">
        <v>39904</v>
      </c>
      <c r="B110" s="35">
        <v>2.6244590000000002E-2</v>
      </c>
      <c r="C110" s="35">
        <v>0</v>
      </c>
      <c r="D110" s="35">
        <v>-0.30539045999999997</v>
      </c>
      <c r="E110" s="35">
        <v>0.33163504999999999</v>
      </c>
      <c r="F110" s="35">
        <v>0.33163504999999999</v>
      </c>
      <c r="G110" s="35">
        <v>0</v>
      </c>
      <c r="H110" s="39">
        <v>0</v>
      </c>
      <c r="I110" s="37">
        <v>-6.5779202000000002E-3</v>
      </c>
      <c r="J110" s="38">
        <v>8.6920000000000001E-5</v>
      </c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</row>
    <row r="111" spans="1:160" x14ac:dyDescent="0.25">
      <c r="A111" s="34">
        <v>39934</v>
      </c>
      <c r="B111" s="35">
        <v>-5.8157239999999999E-2</v>
      </c>
      <c r="C111" s="35">
        <v>0</v>
      </c>
      <c r="D111" s="35">
        <v>-0.40674755000000001</v>
      </c>
      <c r="E111" s="35">
        <v>0.34859031000000001</v>
      </c>
      <c r="F111" s="35">
        <v>0.34859031000000001</v>
      </c>
      <c r="G111" s="35">
        <v>0</v>
      </c>
      <c r="H111" s="39">
        <v>0</v>
      </c>
      <c r="I111" s="37">
        <v>1.2250407E-3</v>
      </c>
      <c r="J111" s="38">
        <v>7.1149999999999995E-5</v>
      </c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</row>
    <row r="112" spans="1:160" x14ac:dyDescent="0.25">
      <c r="A112" s="34">
        <v>39965</v>
      </c>
      <c r="B112" s="35">
        <v>6.1564969999999997E-2</v>
      </c>
      <c r="C112" s="35">
        <v>0</v>
      </c>
      <c r="D112" s="35">
        <v>-0.40628027999999999</v>
      </c>
      <c r="E112" s="35">
        <v>0.46784524999999999</v>
      </c>
      <c r="F112" s="35">
        <v>0.46784524999999999</v>
      </c>
      <c r="G112" s="35">
        <v>0</v>
      </c>
      <c r="H112" s="39">
        <v>0</v>
      </c>
      <c r="I112" s="37">
        <v>1.4660795000000001E-3</v>
      </c>
      <c r="J112" s="38">
        <v>9.5970000000000004E-5</v>
      </c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</row>
    <row r="113" spans="1:160" x14ac:dyDescent="0.25">
      <c r="A113" s="34">
        <v>39995</v>
      </c>
      <c r="B113" s="35">
        <v>5.9481999999999998E-3</v>
      </c>
      <c r="C113" s="35">
        <v>0</v>
      </c>
      <c r="D113" s="35">
        <v>-0.40571496000000001</v>
      </c>
      <c r="E113" s="35">
        <v>0.41166315999999997</v>
      </c>
      <c r="F113" s="35">
        <v>0.41166315999999997</v>
      </c>
      <c r="G113" s="35">
        <v>0</v>
      </c>
      <c r="H113" s="39">
        <v>0</v>
      </c>
      <c r="I113" s="37">
        <v>-2.2054368000000001E-3</v>
      </c>
      <c r="J113" s="38">
        <v>9.2940000000000001E-5</v>
      </c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</row>
    <row r="114" spans="1:160" x14ac:dyDescent="0.25">
      <c r="A114" s="34">
        <v>40026</v>
      </c>
      <c r="B114" s="35">
        <v>1.1725319999999999E-2</v>
      </c>
      <c r="C114" s="35">
        <v>0</v>
      </c>
      <c r="D114" s="35">
        <v>-0.40522467000000001</v>
      </c>
      <c r="E114" s="35">
        <v>0.41694998999999999</v>
      </c>
      <c r="F114" s="35">
        <v>0.41694998999999999</v>
      </c>
      <c r="G114" s="35">
        <v>0</v>
      </c>
      <c r="H114" s="39">
        <v>0</v>
      </c>
      <c r="I114" s="37">
        <v>-2.7681084000000002E-3</v>
      </c>
      <c r="J114" s="38">
        <v>9.5379999999999998E-5</v>
      </c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</row>
    <row r="115" spans="1:160" x14ac:dyDescent="0.25">
      <c r="A115" s="34">
        <v>40057</v>
      </c>
      <c r="B115" s="35">
        <v>1.1010000000000001E-2</v>
      </c>
      <c r="C115" s="35">
        <v>0</v>
      </c>
      <c r="D115" s="35">
        <v>-0.40473584000000001</v>
      </c>
      <c r="E115" s="35">
        <v>0.41574583999999998</v>
      </c>
      <c r="F115" s="35">
        <v>0.41574583999999998</v>
      </c>
      <c r="G115" s="35">
        <v>0</v>
      </c>
      <c r="H115" s="39">
        <v>0</v>
      </c>
      <c r="I115" s="37">
        <v>-2.9513779000000001E-3</v>
      </c>
      <c r="J115" s="38">
        <v>9.5519999999999993E-5</v>
      </c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</row>
    <row r="116" spans="1:160" x14ac:dyDescent="0.25">
      <c r="A116" s="34">
        <v>40087</v>
      </c>
      <c r="B116" s="35">
        <v>2.7886609999999999E-2</v>
      </c>
      <c r="C116" s="35">
        <v>0</v>
      </c>
      <c r="D116" s="35">
        <v>-0.40418546999999999</v>
      </c>
      <c r="E116" s="35">
        <v>0.43207208000000003</v>
      </c>
      <c r="F116" s="35">
        <v>0.43207208000000003</v>
      </c>
      <c r="G116" s="35">
        <v>0</v>
      </c>
      <c r="H116" s="39">
        <v>0</v>
      </c>
      <c r="I116" s="37">
        <v>-8.5877839999999996E-4</v>
      </c>
      <c r="J116" s="38">
        <v>9.4060000000000004E-5</v>
      </c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</row>
    <row r="117" spans="1:160" x14ac:dyDescent="0.25">
      <c r="A117" s="34">
        <v>40118</v>
      </c>
      <c r="B117" s="35">
        <v>3.0770459999999999E-2</v>
      </c>
      <c r="C117" s="35">
        <v>0</v>
      </c>
      <c r="D117" s="35">
        <v>-0.30268452000000001</v>
      </c>
      <c r="E117" s="35">
        <v>0.33345498000000001</v>
      </c>
      <c r="F117" s="35">
        <v>0.33345498000000001</v>
      </c>
      <c r="G117" s="35">
        <v>0</v>
      </c>
      <c r="H117" s="39">
        <v>0</v>
      </c>
      <c r="I117" s="37">
        <v>-1.3454049E-3</v>
      </c>
      <c r="J117" s="38">
        <v>7.4190000000000006E-5</v>
      </c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</row>
    <row r="118" spans="1:160" x14ac:dyDescent="0.25">
      <c r="A118" s="34">
        <v>40148</v>
      </c>
      <c r="B118" s="35">
        <v>1.475541E-2</v>
      </c>
      <c r="C118" s="35">
        <v>0</v>
      </c>
      <c r="D118" s="35">
        <v>-0.30234021999999999</v>
      </c>
      <c r="E118" s="35">
        <v>0.31709563000000002</v>
      </c>
      <c r="F118" s="35">
        <v>0.31709563000000002</v>
      </c>
      <c r="G118" s="35">
        <v>0</v>
      </c>
      <c r="H118" s="39">
        <v>0</v>
      </c>
      <c r="I118" s="37">
        <v>-2.2611504000000001E-3</v>
      </c>
      <c r="J118" s="38">
        <v>7.2840000000000001E-5</v>
      </c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</row>
    <row r="119" spans="1:160" x14ac:dyDescent="0.25">
      <c r="A119" s="34">
        <v>40179</v>
      </c>
      <c r="B119" s="35">
        <v>1.8397440000000001E-2</v>
      </c>
      <c r="C119" s="35">
        <v>0</v>
      </c>
      <c r="D119" s="35">
        <v>-0.30205094999999998</v>
      </c>
      <c r="E119" s="35">
        <v>0.32044839000000003</v>
      </c>
      <c r="F119" s="35">
        <v>0.32044839000000003</v>
      </c>
      <c r="G119" s="35">
        <v>0</v>
      </c>
      <c r="H119" s="39">
        <v>0</v>
      </c>
      <c r="I119" s="37">
        <v>-4.2553260999999998E-3</v>
      </c>
      <c r="J119" s="38">
        <v>7.7940000000000003E-5</v>
      </c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</row>
    <row r="120" spans="1:160" x14ac:dyDescent="0.25">
      <c r="A120" s="34">
        <v>40210</v>
      </c>
      <c r="B120" s="35">
        <v>1.209584E-2</v>
      </c>
      <c r="C120" s="35">
        <v>0</v>
      </c>
      <c r="D120" s="35">
        <v>-0.30020134999999998</v>
      </c>
      <c r="E120" s="35">
        <v>0.31229719</v>
      </c>
      <c r="F120" s="35">
        <v>0.31229719</v>
      </c>
      <c r="G120" s="35">
        <v>0</v>
      </c>
      <c r="H120" s="39">
        <v>0</v>
      </c>
      <c r="I120" s="37">
        <v>-5.7709223999999996E-3</v>
      </c>
      <c r="J120" s="38">
        <v>7.9090000000000003E-5</v>
      </c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</row>
    <row r="121" spans="1:160" x14ac:dyDescent="0.25">
      <c r="A121" s="34">
        <v>40238</v>
      </c>
      <c r="B121" s="35">
        <v>-1.5710600000000002E-2</v>
      </c>
      <c r="C121" s="35">
        <v>0</v>
      </c>
      <c r="D121" s="35">
        <v>-0.30122003000000003</v>
      </c>
      <c r="E121" s="35">
        <v>0.28550943000000001</v>
      </c>
      <c r="F121" s="35">
        <v>0.28550943000000001</v>
      </c>
      <c r="G121" s="35">
        <v>0</v>
      </c>
      <c r="H121" s="39">
        <v>0</v>
      </c>
      <c r="I121" s="37">
        <v>-3.3605625999999999E-3</v>
      </c>
      <c r="J121" s="38">
        <v>6.813E-5</v>
      </c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</row>
    <row r="122" spans="1:160" x14ac:dyDescent="0.25">
      <c r="A122" s="34">
        <v>40269</v>
      </c>
      <c r="B122" s="35">
        <v>-2.5392930000000001E-2</v>
      </c>
      <c r="C122" s="35">
        <v>0</v>
      </c>
      <c r="D122" s="35">
        <v>-0.3009848</v>
      </c>
      <c r="E122" s="35">
        <v>0.27559187000000002</v>
      </c>
      <c r="F122" s="35">
        <v>0.27559187000000002</v>
      </c>
      <c r="G122" s="35">
        <v>0</v>
      </c>
      <c r="H122" s="39">
        <v>0</v>
      </c>
      <c r="I122" s="37">
        <v>-4.3634401999999997E-3</v>
      </c>
      <c r="J122" s="38">
        <v>6.8040000000000006E-5</v>
      </c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</row>
    <row r="123" spans="1:160" x14ac:dyDescent="0.25">
      <c r="A123" s="34">
        <v>40299</v>
      </c>
      <c r="B123" s="35">
        <v>-0.10184374</v>
      </c>
      <c r="C123" s="35">
        <v>0</v>
      </c>
      <c r="D123" s="35">
        <v>-0.40087175000000003</v>
      </c>
      <c r="E123" s="35">
        <v>0.29902801000000001</v>
      </c>
      <c r="F123" s="35">
        <v>0.29902801000000001</v>
      </c>
      <c r="G123" s="35">
        <v>0</v>
      </c>
      <c r="H123" s="39">
        <v>0</v>
      </c>
      <c r="I123" s="37">
        <v>2.9862031999999998E-3</v>
      </c>
      <c r="J123" s="38">
        <v>5.749E-5</v>
      </c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</row>
    <row r="124" spans="1:160" x14ac:dyDescent="0.25">
      <c r="A124" s="34">
        <v>40330</v>
      </c>
      <c r="B124" s="35">
        <v>1.1504600000000001E-3</v>
      </c>
      <c r="C124" s="35">
        <v>0</v>
      </c>
      <c r="D124" s="35">
        <v>-0.40045655000000002</v>
      </c>
      <c r="E124" s="35">
        <v>0.40160700999999999</v>
      </c>
      <c r="F124" s="35">
        <v>0.40160700999999999</v>
      </c>
      <c r="G124" s="35">
        <v>0</v>
      </c>
      <c r="H124" s="39">
        <v>0</v>
      </c>
      <c r="I124" s="37">
        <v>3.8290444999999999E-3</v>
      </c>
      <c r="J124" s="38">
        <v>7.7669999999999993E-5</v>
      </c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</row>
    <row r="125" spans="1:160" x14ac:dyDescent="0.25">
      <c r="A125" s="34">
        <v>40360</v>
      </c>
      <c r="B125" s="35">
        <v>-4.7005529999999997E-2</v>
      </c>
      <c r="C125" s="35">
        <v>0</v>
      </c>
      <c r="D125" s="35">
        <v>-0.39994585999999999</v>
      </c>
      <c r="E125" s="35">
        <v>0.35294033000000002</v>
      </c>
      <c r="F125" s="35">
        <v>0.35294033000000002</v>
      </c>
      <c r="G125" s="35">
        <v>0</v>
      </c>
      <c r="H125" s="39">
        <v>0</v>
      </c>
      <c r="I125" s="37">
        <v>1.9037580000000001E-4</v>
      </c>
      <c r="J125" s="38">
        <v>7.4880000000000001E-5</v>
      </c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</row>
    <row r="126" spans="1:160" x14ac:dyDescent="0.25">
      <c r="A126" s="34">
        <v>40391</v>
      </c>
      <c r="B126" s="35">
        <v>-4.2211400000000003E-2</v>
      </c>
      <c r="C126" s="35">
        <v>0</v>
      </c>
      <c r="D126" s="35">
        <v>-0.39952791999999998</v>
      </c>
      <c r="E126" s="35">
        <v>0.35731652000000003</v>
      </c>
      <c r="F126" s="35">
        <v>0.35731652000000003</v>
      </c>
      <c r="G126" s="35">
        <v>0</v>
      </c>
      <c r="H126" s="39">
        <v>0</v>
      </c>
      <c r="I126" s="37">
        <v>-3.0664290000000002E-4</v>
      </c>
      <c r="J126" s="38">
        <v>7.6829999999999995E-5</v>
      </c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</row>
    <row r="127" spans="1:160" x14ac:dyDescent="0.25">
      <c r="A127" s="34">
        <v>40422</v>
      </c>
      <c r="B127" s="35">
        <v>-4.2280360000000003E-2</v>
      </c>
      <c r="C127" s="35">
        <v>0</v>
      </c>
      <c r="D127" s="35">
        <v>-0.39910811000000002</v>
      </c>
      <c r="E127" s="35">
        <v>0.35682775</v>
      </c>
      <c r="F127" s="35">
        <v>0.35682775</v>
      </c>
      <c r="G127" s="35">
        <v>0</v>
      </c>
      <c r="H127" s="39">
        <v>0</v>
      </c>
      <c r="I127" s="37">
        <v>-4.759756E-4</v>
      </c>
      <c r="J127" s="38">
        <v>7.7070000000000006E-5</v>
      </c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</row>
    <row r="128" spans="1:160" x14ac:dyDescent="0.25">
      <c r="A128" s="34">
        <v>40452</v>
      </c>
      <c r="B128" s="35">
        <v>-2.6871430000000002E-2</v>
      </c>
      <c r="C128" s="35">
        <v>0</v>
      </c>
      <c r="D128" s="35">
        <v>-0.39863156</v>
      </c>
      <c r="E128" s="35">
        <v>0.37176013000000002</v>
      </c>
      <c r="F128" s="35">
        <v>0.37176013000000002</v>
      </c>
      <c r="G128" s="35">
        <v>0</v>
      </c>
      <c r="H128" s="39">
        <v>0</v>
      </c>
      <c r="I128" s="37">
        <v>1.5103406E-3</v>
      </c>
      <c r="J128" s="38">
        <v>7.6260000000000005E-5</v>
      </c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</row>
    <row r="129" spans="1:160" x14ac:dyDescent="0.25">
      <c r="A129" s="34">
        <v>40483</v>
      </c>
      <c r="B129" s="35">
        <v>-1.1591189999999999E-2</v>
      </c>
      <c r="C129" s="35">
        <v>0</v>
      </c>
      <c r="D129" s="35">
        <v>-0.29860281999999999</v>
      </c>
      <c r="E129" s="35">
        <v>0.28701163000000002</v>
      </c>
      <c r="F129" s="35">
        <v>0.28701163000000002</v>
      </c>
      <c r="G129" s="35">
        <v>0</v>
      </c>
      <c r="H129" s="39">
        <v>0</v>
      </c>
      <c r="I129" s="37">
        <v>5.5799490000000001E-4</v>
      </c>
      <c r="J129" s="38">
        <v>6.012E-5</v>
      </c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</row>
    <row r="130" spans="1:160" x14ac:dyDescent="0.25">
      <c r="A130" s="34">
        <v>40513</v>
      </c>
      <c r="B130" s="35">
        <v>-2.4644429999999998E-2</v>
      </c>
      <c r="C130" s="35">
        <v>0</v>
      </c>
      <c r="D130" s="35">
        <v>-0.29825272000000003</v>
      </c>
      <c r="E130" s="35">
        <v>0.27360828999999998</v>
      </c>
      <c r="F130" s="35">
        <v>0.27360828999999998</v>
      </c>
      <c r="G130" s="35">
        <v>0</v>
      </c>
      <c r="H130" s="39">
        <v>0</v>
      </c>
      <c r="I130" s="37">
        <v>-3.1520380000000001E-4</v>
      </c>
      <c r="J130" s="38">
        <v>5.9030000000000002E-5</v>
      </c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</row>
    <row r="131" spans="1:160" x14ac:dyDescent="0.25">
      <c r="A131" s="34">
        <v>40544</v>
      </c>
      <c r="B131" s="35">
        <v>-2.2103540000000001E-2</v>
      </c>
      <c r="C131" s="35">
        <v>0</v>
      </c>
      <c r="D131" s="35">
        <v>-0.29800153000000001</v>
      </c>
      <c r="E131" s="35">
        <v>0.27589798999999998</v>
      </c>
      <c r="F131" s="35">
        <v>0.27589798999999998</v>
      </c>
      <c r="G131" s="35">
        <v>0</v>
      </c>
      <c r="H131" s="39">
        <v>0</v>
      </c>
      <c r="I131" s="37">
        <v>-2.2984233000000001E-3</v>
      </c>
      <c r="J131" s="38">
        <v>6.3440000000000002E-5</v>
      </c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</row>
    <row r="132" spans="1:160" x14ac:dyDescent="0.25">
      <c r="A132" s="34">
        <v>40575</v>
      </c>
      <c r="B132" s="35">
        <v>-3.1410170000000001E-2</v>
      </c>
      <c r="C132" s="35">
        <v>0</v>
      </c>
      <c r="D132" s="35">
        <v>-0.29772419999999999</v>
      </c>
      <c r="E132" s="35">
        <v>0.26631402999999998</v>
      </c>
      <c r="F132" s="35">
        <v>0.26631402999999998</v>
      </c>
      <c r="G132" s="35">
        <v>0</v>
      </c>
      <c r="H132" s="39">
        <v>0</v>
      </c>
      <c r="I132" s="37">
        <v>-3.8606354E-3</v>
      </c>
      <c r="J132" s="38">
        <v>6.4399999999999993E-5</v>
      </c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</row>
    <row r="133" spans="1:160" x14ac:dyDescent="0.25">
      <c r="A133" s="34">
        <v>40603</v>
      </c>
      <c r="B133" s="35">
        <v>-5.281773E-2</v>
      </c>
      <c r="C133" s="35">
        <v>0</v>
      </c>
      <c r="D133" s="35">
        <v>-0.29730571</v>
      </c>
      <c r="E133" s="35">
        <v>0.24448797999999999</v>
      </c>
      <c r="F133" s="35">
        <v>0.24448797999999999</v>
      </c>
      <c r="G133" s="35">
        <v>0</v>
      </c>
      <c r="H133" s="39">
        <v>0</v>
      </c>
      <c r="I133" s="37">
        <v>-2.0355026E-3</v>
      </c>
      <c r="J133" s="38">
        <v>5.613E-5</v>
      </c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</row>
    <row r="134" spans="1:160" x14ac:dyDescent="0.25">
      <c r="A134" s="34">
        <v>40634</v>
      </c>
      <c r="B134" s="35">
        <v>-5.4730420000000002E-2</v>
      </c>
      <c r="C134" s="35">
        <v>0</v>
      </c>
      <c r="D134" s="35">
        <v>-0.29715374999999999</v>
      </c>
      <c r="E134" s="35">
        <v>0.24242332999999999</v>
      </c>
      <c r="F134" s="35">
        <v>0.24242332999999999</v>
      </c>
      <c r="G134" s="35">
        <v>0</v>
      </c>
      <c r="H134" s="39">
        <v>0</v>
      </c>
      <c r="I134" s="37">
        <v>-3.0825074000000001E-3</v>
      </c>
      <c r="J134" s="38">
        <v>5.7639999999999997E-5</v>
      </c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</row>
    <row r="135" spans="1:160" x14ac:dyDescent="0.25">
      <c r="A135" s="34">
        <v>40664</v>
      </c>
      <c r="B135" s="35">
        <v>-3.576464E-2</v>
      </c>
      <c r="C135" s="35">
        <v>0</v>
      </c>
      <c r="D135" s="35">
        <v>-0.29680773999999999</v>
      </c>
      <c r="E135" s="35">
        <v>0.26104309999999997</v>
      </c>
      <c r="F135" s="35">
        <v>0.26104309999999997</v>
      </c>
      <c r="G135" s="35">
        <v>0</v>
      </c>
      <c r="H135" s="39">
        <v>0</v>
      </c>
      <c r="I135" s="37">
        <v>2.7964947999999999E-3</v>
      </c>
      <c r="J135" s="38">
        <v>5.0330000000000001E-5</v>
      </c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</row>
    <row r="136" spans="1:160" x14ac:dyDescent="0.25">
      <c r="A136" s="34">
        <v>40695</v>
      </c>
      <c r="B136" s="35">
        <v>-4.484788E-2</v>
      </c>
      <c r="C136" s="35">
        <v>0</v>
      </c>
      <c r="D136" s="35">
        <v>-0.395513</v>
      </c>
      <c r="E136" s="35">
        <v>0.35066512</v>
      </c>
      <c r="F136" s="35">
        <v>0.35066512</v>
      </c>
      <c r="G136" s="35">
        <v>0</v>
      </c>
      <c r="H136" s="39">
        <v>0</v>
      </c>
      <c r="I136" s="37">
        <v>3.5877347000000002E-3</v>
      </c>
      <c r="J136" s="38">
        <v>6.7979999999999996E-5</v>
      </c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</row>
    <row r="137" spans="1:160" x14ac:dyDescent="0.25">
      <c r="A137" s="34">
        <v>40725</v>
      </c>
      <c r="B137" s="35">
        <v>-8.924667E-2</v>
      </c>
      <c r="C137" s="35">
        <v>0</v>
      </c>
      <c r="D137" s="35">
        <v>-0.39502964000000002</v>
      </c>
      <c r="E137" s="35">
        <v>0.30578296999999999</v>
      </c>
      <c r="F137" s="35">
        <v>0.30578296999999999</v>
      </c>
      <c r="G137" s="35">
        <v>0</v>
      </c>
      <c r="H137" s="39">
        <v>0</v>
      </c>
      <c r="I137" s="37">
        <v>4.742759E-4</v>
      </c>
      <c r="J137" s="38">
        <v>6.4309999999999999E-5</v>
      </c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</row>
    <row r="138" spans="1:160" x14ac:dyDescent="0.25">
      <c r="A138" s="34">
        <v>40756</v>
      </c>
      <c r="B138" s="35">
        <v>-8.5419469999999997E-2</v>
      </c>
      <c r="C138" s="35">
        <v>0</v>
      </c>
      <c r="D138" s="35">
        <v>-0.39470388000000001</v>
      </c>
      <c r="E138" s="35">
        <v>0.30928441000000001</v>
      </c>
      <c r="F138" s="35">
        <v>0.30928441000000001</v>
      </c>
      <c r="G138" s="35">
        <v>0</v>
      </c>
      <c r="H138" s="39">
        <v>0</v>
      </c>
      <c r="I138" s="37">
        <v>5.6461400000000001E-5</v>
      </c>
      <c r="J138" s="38">
        <v>6.5840000000000007E-5</v>
      </c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</row>
    <row r="139" spans="1:160" x14ac:dyDescent="0.25">
      <c r="A139" s="34">
        <v>40787</v>
      </c>
      <c r="B139" s="35">
        <v>-8.5210889999999997E-2</v>
      </c>
      <c r="C139" s="35">
        <v>0</v>
      </c>
      <c r="D139" s="35">
        <v>-0.39419963000000002</v>
      </c>
      <c r="E139" s="35">
        <v>0.30898873999999998</v>
      </c>
      <c r="F139" s="35">
        <v>0.30898873999999998</v>
      </c>
      <c r="G139" s="35">
        <v>0</v>
      </c>
      <c r="H139" s="39">
        <v>0</v>
      </c>
      <c r="I139" s="37">
        <v>-6.4524500000000002E-5</v>
      </c>
      <c r="J139" s="38">
        <v>6.6000000000000005E-5</v>
      </c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</row>
    <row r="140" spans="1:160" x14ac:dyDescent="0.25">
      <c r="A140" s="34">
        <v>40817</v>
      </c>
      <c r="B140" s="35">
        <v>2.8415599999999999E-2</v>
      </c>
      <c r="C140" s="35">
        <v>0</v>
      </c>
      <c r="D140" s="35">
        <v>-0.29521132999999999</v>
      </c>
      <c r="E140" s="35">
        <v>0.32362692999999998</v>
      </c>
      <c r="F140" s="35">
        <v>0.32362692999999998</v>
      </c>
      <c r="G140" s="35">
        <v>0</v>
      </c>
      <c r="H140" s="39">
        <v>0</v>
      </c>
      <c r="I140" s="37">
        <v>1.6856595999999999E-3</v>
      </c>
      <c r="J140" s="38">
        <v>6.5920000000000006E-5</v>
      </c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</row>
    <row r="141" spans="1:160" x14ac:dyDescent="0.25">
      <c r="A141" s="34">
        <v>40848</v>
      </c>
      <c r="B141" s="35">
        <v>5.2901820000000002E-2</v>
      </c>
      <c r="C141" s="35">
        <v>0</v>
      </c>
      <c r="D141" s="35">
        <v>-0.19672663000000001</v>
      </c>
      <c r="E141" s="35">
        <v>0.24962845</v>
      </c>
      <c r="F141" s="35">
        <v>0.24962845</v>
      </c>
      <c r="G141" s="35">
        <v>0</v>
      </c>
      <c r="H141" s="39">
        <v>0</v>
      </c>
      <c r="I141" s="37">
        <v>8.213793E-4</v>
      </c>
      <c r="J141" s="38">
        <v>5.1740000000000003E-5</v>
      </c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</row>
    <row r="142" spans="1:160" x14ac:dyDescent="0.25">
      <c r="A142" s="34">
        <v>40878</v>
      </c>
      <c r="B142" s="35">
        <v>4.1365140000000002E-2</v>
      </c>
      <c r="C142" s="35">
        <v>0</v>
      </c>
      <c r="D142" s="35">
        <v>-0.19654248999999999</v>
      </c>
      <c r="E142" s="35">
        <v>0.23790763000000001</v>
      </c>
      <c r="F142" s="35">
        <v>0.23790763000000001</v>
      </c>
      <c r="G142" s="35">
        <v>0</v>
      </c>
      <c r="H142" s="39">
        <v>0</v>
      </c>
      <c r="I142" s="37">
        <v>2.3513019999999999E-4</v>
      </c>
      <c r="J142" s="38">
        <v>5.0340000000000003E-5</v>
      </c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</row>
    <row r="143" spans="1:160" x14ac:dyDescent="0.25">
      <c r="A143" s="34">
        <v>40909</v>
      </c>
      <c r="B143" s="35">
        <v>-5.5425960000000003E-2</v>
      </c>
      <c r="C143" s="35">
        <v>0</v>
      </c>
      <c r="D143" s="35">
        <v>-0.29442459999999998</v>
      </c>
      <c r="E143" s="35">
        <v>0.23899864000000001</v>
      </c>
      <c r="F143" s="35">
        <v>0.23899864000000001</v>
      </c>
      <c r="G143" s="35">
        <v>0</v>
      </c>
      <c r="H143" s="39">
        <v>0</v>
      </c>
      <c r="I143" s="37">
        <v>-1.313626E-3</v>
      </c>
      <c r="J143" s="38">
        <v>5.3380000000000001E-5</v>
      </c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</row>
    <row r="144" spans="1:160" x14ac:dyDescent="0.25">
      <c r="A144" s="34">
        <v>40940</v>
      </c>
      <c r="B144" s="35">
        <v>-6.4285179999999997E-2</v>
      </c>
      <c r="C144" s="35">
        <v>0</v>
      </c>
      <c r="D144" s="35">
        <v>-0.29413211</v>
      </c>
      <c r="E144" s="35">
        <v>0.22984693</v>
      </c>
      <c r="F144" s="35">
        <v>0.22984693</v>
      </c>
      <c r="G144" s="35">
        <v>0</v>
      </c>
      <c r="H144" s="39">
        <v>0</v>
      </c>
      <c r="I144" s="37">
        <v>-2.6638401999999999E-3</v>
      </c>
      <c r="J144" s="38">
        <v>5.3820000000000003E-5</v>
      </c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</row>
    <row r="145" spans="1:160" x14ac:dyDescent="0.25">
      <c r="A145" s="34">
        <v>40969</v>
      </c>
      <c r="B145" s="35">
        <v>-7.6290179999999999E-2</v>
      </c>
      <c r="C145" s="35">
        <v>0</v>
      </c>
      <c r="D145" s="35">
        <v>-0.29374939</v>
      </c>
      <c r="E145" s="35">
        <v>0.21745920999999999</v>
      </c>
      <c r="F145" s="35">
        <v>0.21745920999999999</v>
      </c>
      <c r="G145" s="35">
        <v>0</v>
      </c>
      <c r="H145" s="39">
        <v>0</v>
      </c>
      <c r="I145" s="37">
        <v>-1.4531054E-3</v>
      </c>
      <c r="J145" s="38">
        <v>4.8980000000000002E-5</v>
      </c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</row>
    <row r="146" spans="1:160" x14ac:dyDescent="0.25">
      <c r="A146" s="34">
        <v>41000</v>
      </c>
      <c r="B146" s="35">
        <v>-8.5117990000000004E-2</v>
      </c>
      <c r="C146" s="35">
        <v>0</v>
      </c>
      <c r="D146" s="35">
        <v>-0.29352241000000001</v>
      </c>
      <c r="E146" s="35">
        <v>0.20840442000000001</v>
      </c>
      <c r="F146" s="35">
        <v>0.20840442000000001</v>
      </c>
      <c r="G146" s="35">
        <v>0</v>
      </c>
      <c r="H146" s="39">
        <v>0</v>
      </c>
      <c r="I146" s="37">
        <v>-2.3045206000000002E-3</v>
      </c>
      <c r="J146" s="38">
        <v>4.8489999999999998E-5</v>
      </c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</row>
    <row r="147" spans="1:160" x14ac:dyDescent="0.25">
      <c r="A147" s="34">
        <v>41030</v>
      </c>
      <c r="B147" s="35">
        <v>3.16829E-2</v>
      </c>
      <c r="C147" s="35">
        <v>0</v>
      </c>
      <c r="D147" s="35">
        <v>-0.19553766</v>
      </c>
      <c r="E147" s="35">
        <v>0.22722055999999999</v>
      </c>
      <c r="F147" s="35">
        <v>0.22722055999999999</v>
      </c>
      <c r="G147" s="35">
        <v>0</v>
      </c>
      <c r="H147" s="39">
        <v>0</v>
      </c>
      <c r="I147" s="37">
        <v>2.7704814000000001E-3</v>
      </c>
      <c r="J147" s="38">
        <v>4.3600000000000003E-5</v>
      </c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</row>
    <row r="148" spans="1:160" x14ac:dyDescent="0.25">
      <c r="A148" s="34">
        <v>41061</v>
      </c>
      <c r="B148" s="35">
        <v>1.224456E-2</v>
      </c>
      <c r="C148" s="35">
        <v>0</v>
      </c>
      <c r="D148" s="35">
        <v>-0.29294165</v>
      </c>
      <c r="E148" s="35">
        <v>0.30518621000000001</v>
      </c>
      <c r="F148" s="35">
        <v>0.30518621000000001</v>
      </c>
      <c r="G148" s="35">
        <v>0</v>
      </c>
      <c r="H148" s="39">
        <v>0</v>
      </c>
      <c r="I148" s="37">
        <v>3.5611916000000002E-3</v>
      </c>
      <c r="J148" s="38">
        <v>5.8869999999999997E-5</v>
      </c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</row>
    <row r="149" spans="1:160" x14ac:dyDescent="0.25">
      <c r="A149" s="34">
        <v>41091</v>
      </c>
      <c r="B149" s="35">
        <v>-2.8708709999999998E-2</v>
      </c>
      <c r="C149" s="35">
        <v>0</v>
      </c>
      <c r="D149" s="35">
        <v>-0.29260862999999998</v>
      </c>
      <c r="E149" s="35">
        <v>0.26389992000000001</v>
      </c>
      <c r="F149" s="35">
        <v>0.26389992000000001</v>
      </c>
      <c r="G149" s="35">
        <v>0</v>
      </c>
      <c r="H149" s="39">
        <v>0</v>
      </c>
      <c r="I149" s="37">
        <v>8.6446210000000001E-4</v>
      </c>
      <c r="J149" s="38">
        <v>5.4759999999999997E-5</v>
      </c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</row>
    <row r="150" spans="1:160" x14ac:dyDescent="0.25">
      <c r="A150" s="34">
        <v>41122</v>
      </c>
      <c r="B150" s="35">
        <v>-2.5476479999999999E-2</v>
      </c>
      <c r="C150" s="35">
        <v>0</v>
      </c>
      <c r="D150" s="35">
        <v>-0.29236828999999998</v>
      </c>
      <c r="E150" s="35">
        <v>0.26689181000000001</v>
      </c>
      <c r="F150" s="35">
        <v>0.26689181000000001</v>
      </c>
      <c r="G150" s="35">
        <v>0</v>
      </c>
      <c r="H150" s="39">
        <v>0</v>
      </c>
      <c r="I150" s="37">
        <v>5.2722049999999996E-4</v>
      </c>
      <c r="J150" s="38">
        <v>5.5980000000000003E-5</v>
      </c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</row>
    <row r="151" spans="1:160" x14ac:dyDescent="0.25">
      <c r="A151" s="34">
        <v>41153</v>
      </c>
      <c r="B151" s="35">
        <v>-2.5362470000000002E-2</v>
      </c>
      <c r="C151" s="35">
        <v>0</v>
      </c>
      <c r="D151" s="35">
        <v>-0.29201928999999999</v>
      </c>
      <c r="E151" s="35">
        <v>0.26665682000000002</v>
      </c>
      <c r="F151" s="35">
        <v>0.26665682000000002</v>
      </c>
      <c r="G151" s="35">
        <v>0</v>
      </c>
      <c r="H151" s="39">
        <v>0</v>
      </c>
      <c r="I151" s="37">
        <v>4.3392320000000003E-4</v>
      </c>
      <c r="J151" s="38">
        <v>5.6100000000000002E-5</v>
      </c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</row>
    <row r="152" spans="1:160" x14ac:dyDescent="0.25">
      <c r="A152" s="34">
        <v>41183</v>
      </c>
      <c r="B152" s="35">
        <v>-1.0677529999999999E-2</v>
      </c>
      <c r="C152" s="35">
        <v>0</v>
      </c>
      <c r="D152" s="35">
        <v>-0.29170172999999999</v>
      </c>
      <c r="E152" s="35">
        <v>0.2810242</v>
      </c>
      <c r="F152" s="35">
        <v>0.2810242</v>
      </c>
      <c r="G152" s="35">
        <v>0</v>
      </c>
      <c r="H152" s="39">
        <v>0</v>
      </c>
      <c r="I152" s="37">
        <v>1.9780185E-3</v>
      </c>
      <c r="J152" s="38">
        <v>5.6579999999999997E-5</v>
      </c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</row>
    <row r="153" spans="1:160" x14ac:dyDescent="0.25">
      <c r="A153" s="34">
        <v>41214</v>
      </c>
      <c r="B153" s="35">
        <v>2.219637E-2</v>
      </c>
      <c r="C153" s="35">
        <v>0</v>
      </c>
      <c r="D153" s="35">
        <v>-0.19439492</v>
      </c>
      <c r="E153" s="35">
        <v>0.21659128999999999</v>
      </c>
      <c r="F153" s="35">
        <v>0.21659128999999999</v>
      </c>
      <c r="G153" s="35">
        <v>0</v>
      </c>
      <c r="H153" s="39">
        <v>0</v>
      </c>
      <c r="I153" s="37">
        <v>1.1474370000000001E-3</v>
      </c>
      <c r="J153" s="38">
        <v>4.4249999999999998E-5</v>
      </c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</row>
    <row r="154" spans="1:160" x14ac:dyDescent="0.25">
      <c r="A154" s="34">
        <v>41244</v>
      </c>
      <c r="B154" s="35">
        <v>1.213267E-2</v>
      </c>
      <c r="C154" s="35">
        <v>0</v>
      </c>
      <c r="D154" s="35">
        <v>-0.19418473</v>
      </c>
      <c r="E154" s="35">
        <v>0.20631740000000001</v>
      </c>
      <c r="F154" s="35">
        <v>0.20631740000000001</v>
      </c>
      <c r="G154" s="35">
        <v>0</v>
      </c>
      <c r="H154" s="39">
        <v>0</v>
      </c>
      <c r="I154" s="37">
        <v>7.4837489999999998E-4</v>
      </c>
      <c r="J154" s="38">
        <v>4.2769999999999999E-5</v>
      </c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</row>
    <row r="155" spans="1:160" x14ac:dyDescent="0.25">
      <c r="A155" s="34">
        <v>41275</v>
      </c>
      <c r="B155" s="35">
        <v>1.273028E-2</v>
      </c>
      <c r="C155" s="35">
        <v>0</v>
      </c>
      <c r="D155" s="35">
        <v>-0.194048</v>
      </c>
      <c r="E155" s="35">
        <v>0.20677828000000001</v>
      </c>
      <c r="F155" s="35">
        <v>0.20677828000000001</v>
      </c>
      <c r="G155" s="35">
        <v>0</v>
      </c>
      <c r="H155" s="39">
        <v>0</v>
      </c>
      <c r="I155" s="37">
        <v>-4.5940560000000001E-4</v>
      </c>
      <c r="J155" s="38">
        <v>4.4870000000000002E-5</v>
      </c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</row>
    <row r="156" spans="1:160" x14ac:dyDescent="0.25">
      <c r="A156" s="34">
        <v>41306</v>
      </c>
      <c r="B156" s="35">
        <v>4.2249899999999996E-3</v>
      </c>
      <c r="C156" s="35">
        <v>0</v>
      </c>
      <c r="D156" s="35">
        <v>-0.19386498999999999</v>
      </c>
      <c r="E156" s="35">
        <v>0.19808998</v>
      </c>
      <c r="F156" s="35">
        <v>0.19808998</v>
      </c>
      <c r="G156" s="35">
        <v>0</v>
      </c>
      <c r="H156" s="39">
        <v>0</v>
      </c>
      <c r="I156" s="37">
        <v>-1.6320385999999999E-3</v>
      </c>
      <c r="J156" s="38">
        <v>4.4950000000000002E-5</v>
      </c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</row>
    <row r="157" spans="1:160" x14ac:dyDescent="0.25">
      <c r="A157" s="34">
        <v>41334</v>
      </c>
      <c r="B157" s="35">
        <v>8.6340680000000003E-2</v>
      </c>
      <c r="C157" s="35">
        <v>0</v>
      </c>
      <c r="D157" s="35">
        <v>-9.6705559999999996E-2</v>
      </c>
      <c r="E157" s="35">
        <v>0.18304624</v>
      </c>
      <c r="F157" s="35">
        <v>0.18304624</v>
      </c>
      <c r="G157" s="35">
        <v>0</v>
      </c>
      <c r="H157" s="39">
        <v>0</v>
      </c>
      <c r="I157" s="37">
        <v>-5.6229269999999996E-4</v>
      </c>
      <c r="J157" s="38">
        <v>3.9959999999999997E-5</v>
      </c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</row>
    <row r="158" spans="1:160" x14ac:dyDescent="0.25">
      <c r="A158" s="34">
        <v>41365</v>
      </c>
      <c r="B158" s="35">
        <v>-1.468379E-2</v>
      </c>
      <c r="C158" s="35">
        <v>0</v>
      </c>
      <c r="D158" s="35">
        <v>-0.19349005</v>
      </c>
      <c r="E158" s="35">
        <v>0.17880625999999999</v>
      </c>
      <c r="F158" s="35">
        <v>0.17880625999999999</v>
      </c>
      <c r="G158" s="35">
        <v>0</v>
      </c>
      <c r="H158" s="39">
        <v>0</v>
      </c>
      <c r="I158" s="37">
        <v>-1.5604480000000001E-3</v>
      </c>
      <c r="J158" s="38">
        <v>4.0639999999999997E-5</v>
      </c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</row>
    <row r="159" spans="1:160" x14ac:dyDescent="0.25">
      <c r="A159" s="34">
        <v>41395</v>
      </c>
      <c r="B159" s="35">
        <v>-1.923745E-2</v>
      </c>
      <c r="C159" s="35">
        <v>0</v>
      </c>
      <c r="D159" s="35">
        <v>-9.6795039999999999E-2</v>
      </c>
      <c r="E159" s="35">
        <v>7.7557589999999996E-2</v>
      </c>
      <c r="F159" s="35">
        <v>7.7557589999999996E-2</v>
      </c>
      <c r="G159" s="35">
        <v>0</v>
      </c>
      <c r="H159" s="39">
        <v>0</v>
      </c>
      <c r="I159" s="37">
        <v>4.4266022999999996E-3</v>
      </c>
      <c r="J159" s="38">
        <v>9.4299999999999995E-6</v>
      </c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</row>
    <row r="160" spans="1:160" x14ac:dyDescent="0.25">
      <c r="A160" s="34">
        <v>41426</v>
      </c>
      <c r="B160" s="35">
        <v>8.5134200000000007E-3</v>
      </c>
      <c r="C160" s="35">
        <v>0</v>
      </c>
      <c r="D160" s="35">
        <v>-9.6674689999999994E-2</v>
      </c>
      <c r="E160" s="35">
        <v>0.10518811</v>
      </c>
      <c r="F160" s="35">
        <v>0.10518811</v>
      </c>
      <c r="G160" s="35">
        <v>0</v>
      </c>
      <c r="H160" s="39">
        <v>0</v>
      </c>
      <c r="I160" s="37">
        <v>5.8342211000000001E-3</v>
      </c>
      <c r="J160" s="38">
        <v>1.312E-5</v>
      </c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</row>
    <row r="161" spans="1:160" x14ac:dyDescent="0.25">
      <c r="A161" s="34">
        <v>41456</v>
      </c>
      <c r="B161" s="35">
        <v>-2.6078509999999999E-2</v>
      </c>
      <c r="C161" s="35">
        <v>0</v>
      </c>
      <c r="D161" s="35">
        <v>-9.6568870000000001E-2</v>
      </c>
      <c r="E161" s="35">
        <v>7.0490360000000002E-2</v>
      </c>
      <c r="F161" s="35">
        <v>7.0490360000000002E-2</v>
      </c>
      <c r="G161" s="35">
        <v>0</v>
      </c>
      <c r="H161" s="39">
        <v>0</v>
      </c>
      <c r="I161" s="37">
        <v>4.1759279000000002E-3</v>
      </c>
      <c r="J161" s="38">
        <v>8.4200000000000007E-6</v>
      </c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</row>
    <row r="162" spans="1:160" x14ac:dyDescent="0.25">
      <c r="A162" s="34">
        <v>41487</v>
      </c>
      <c r="B162" s="35">
        <v>-2.783273E-2</v>
      </c>
      <c r="C162" s="35">
        <v>0</v>
      </c>
      <c r="D162" s="35">
        <v>-9.6480529999999995E-2</v>
      </c>
      <c r="E162" s="35">
        <v>6.8647799999999995E-2</v>
      </c>
      <c r="F162" s="35">
        <v>6.8647799999999995E-2</v>
      </c>
      <c r="G162" s="35">
        <v>0</v>
      </c>
      <c r="H162" s="39">
        <v>0</v>
      </c>
      <c r="I162" s="37">
        <v>4.0507694000000002E-3</v>
      </c>
      <c r="J162" s="38">
        <v>8.2600000000000005E-6</v>
      </c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</row>
    <row r="163" spans="1:160" x14ac:dyDescent="0.25">
      <c r="A163" s="34">
        <v>41518</v>
      </c>
      <c r="B163" s="35">
        <v>-2.7156099999999999E-2</v>
      </c>
      <c r="C163" s="35">
        <v>0</v>
      </c>
      <c r="D163" s="35">
        <v>-9.6405900000000003E-2</v>
      </c>
      <c r="E163" s="35">
        <v>6.92498E-2</v>
      </c>
      <c r="F163" s="35">
        <v>6.92498E-2</v>
      </c>
      <c r="G163" s="35">
        <v>0</v>
      </c>
      <c r="H163" s="39">
        <v>0</v>
      </c>
      <c r="I163" s="37">
        <v>4.0981048999999999E-3</v>
      </c>
      <c r="J163" s="38">
        <v>8.3599999999999996E-6</v>
      </c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</row>
    <row r="164" spans="1:160" x14ac:dyDescent="0.25">
      <c r="A164" s="34">
        <v>41548</v>
      </c>
      <c r="B164" s="35">
        <v>-6.0846499999999996E-3</v>
      </c>
      <c r="C164" s="35">
        <v>0</v>
      </c>
      <c r="D164" s="35">
        <v>-9.6291979999999999E-2</v>
      </c>
      <c r="E164" s="35">
        <v>9.0207330000000002E-2</v>
      </c>
      <c r="F164" s="35">
        <v>9.0207330000000002E-2</v>
      </c>
      <c r="G164" s="35">
        <v>0</v>
      </c>
      <c r="H164" s="39">
        <v>0</v>
      </c>
      <c r="I164" s="37">
        <v>5.2728211999999997E-3</v>
      </c>
      <c r="J164" s="38">
        <v>1.1039999999999999E-5</v>
      </c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</row>
    <row r="165" spans="1:160" x14ac:dyDescent="0.25">
      <c r="A165" s="34">
        <v>41579</v>
      </c>
      <c r="B165" s="35">
        <v>-3.1312310000000003E-2</v>
      </c>
      <c r="C165" s="35">
        <v>0</v>
      </c>
      <c r="D165" s="35">
        <v>-9.62316E-2</v>
      </c>
      <c r="E165" s="35">
        <v>6.4919290000000004E-2</v>
      </c>
      <c r="F165" s="35">
        <v>6.4919290000000004E-2</v>
      </c>
      <c r="G165" s="35">
        <v>0</v>
      </c>
      <c r="H165" s="39">
        <v>0</v>
      </c>
      <c r="I165" s="37">
        <v>3.9960671000000003E-3</v>
      </c>
      <c r="J165" s="38">
        <v>7.6699999999999994E-6</v>
      </c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</row>
    <row r="166" spans="1:160" x14ac:dyDescent="0.25">
      <c r="A166" s="34">
        <v>41609</v>
      </c>
      <c r="B166" s="35">
        <v>-3.6518130000000003E-2</v>
      </c>
      <c r="C166" s="35">
        <v>0</v>
      </c>
      <c r="D166" s="35">
        <v>-9.6112390000000006E-2</v>
      </c>
      <c r="E166" s="35">
        <v>5.9594260000000003E-2</v>
      </c>
      <c r="F166" s="35">
        <v>5.9594260000000003E-2</v>
      </c>
      <c r="G166" s="35">
        <v>0</v>
      </c>
      <c r="H166" s="39">
        <v>0</v>
      </c>
      <c r="I166" s="37">
        <v>4.1709544999999999E-3</v>
      </c>
      <c r="J166" s="38">
        <v>6.3099999999999997E-6</v>
      </c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</row>
    <row r="167" spans="1:160" x14ac:dyDescent="0.25">
      <c r="A167" s="34">
        <v>41640</v>
      </c>
      <c r="B167" s="35">
        <v>-4.2908729999999999E-2</v>
      </c>
      <c r="C167" s="35">
        <v>0</v>
      </c>
      <c r="D167" s="35">
        <v>-9.6046279999999998E-2</v>
      </c>
      <c r="E167" s="35">
        <v>5.3137549999999999E-2</v>
      </c>
      <c r="F167" s="35">
        <v>5.3137549999999999E-2</v>
      </c>
      <c r="G167" s="35">
        <v>0</v>
      </c>
      <c r="H167" s="39">
        <v>0</v>
      </c>
      <c r="I167" s="37">
        <v>4.1180034000000004E-3</v>
      </c>
      <c r="J167" s="38">
        <v>5.0599999999999998E-6</v>
      </c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</row>
    <row r="168" spans="1:160" x14ac:dyDescent="0.25">
      <c r="A168" s="34">
        <v>41671</v>
      </c>
      <c r="B168" s="35">
        <v>4.4434840000000003E-2</v>
      </c>
      <c r="C168" s="35">
        <v>0</v>
      </c>
      <c r="D168" s="35">
        <v>0</v>
      </c>
      <c r="E168" s="35">
        <v>4.4434840000000003E-2</v>
      </c>
      <c r="F168" s="35">
        <v>4.4434840000000003E-2</v>
      </c>
      <c r="G168" s="35">
        <v>0</v>
      </c>
      <c r="H168" s="39">
        <v>0</v>
      </c>
      <c r="I168" s="37">
        <v>3.4526983999999998E-3</v>
      </c>
      <c r="J168" s="38">
        <v>4.25E-6</v>
      </c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</row>
    <row r="169" spans="1:160" x14ac:dyDescent="0.25">
      <c r="A169" s="34">
        <v>41699</v>
      </c>
      <c r="B169" s="35">
        <v>4.7140920000000003E-2</v>
      </c>
      <c r="C169" s="35">
        <v>0</v>
      </c>
      <c r="D169" s="35">
        <v>0</v>
      </c>
      <c r="E169" s="35">
        <v>4.7140920000000003E-2</v>
      </c>
      <c r="F169" s="35">
        <v>4.7140920000000003E-2</v>
      </c>
      <c r="G169" s="35">
        <v>0</v>
      </c>
      <c r="H169" s="39">
        <v>0</v>
      </c>
      <c r="I169" s="37">
        <v>3.3788851999999999E-3</v>
      </c>
      <c r="J169" s="38">
        <v>4.9699999999999998E-6</v>
      </c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</row>
    <row r="170" spans="1:160" x14ac:dyDescent="0.25">
      <c r="A170" s="34">
        <v>41730</v>
      </c>
      <c r="B170" s="35">
        <v>-6.2014920000000001E-2</v>
      </c>
      <c r="C170" s="35">
        <v>0</v>
      </c>
      <c r="D170" s="35">
        <v>-9.5795770000000002E-2</v>
      </c>
      <c r="E170" s="35">
        <v>3.3780850000000001E-2</v>
      </c>
      <c r="F170" s="35">
        <v>3.3780850000000001E-2</v>
      </c>
      <c r="G170" s="35">
        <v>0</v>
      </c>
      <c r="H170" s="39">
        <v>0</v>
      </c>
      <c r="I170" s="37">
        <v>2.1957442E-3</v>
      </c>
      <c r="J170" s="38">
        <v>3.9199999999999997E-6</v>
      </c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</row>
    <row r="171" spans="1:160" x14ac:dyDescent="0.25">
      <c r="A171" s="34">
        <v>41760</v>
      </c>
      <c r="B171" s="35">
        <v>-2.442339E-2</v>
      </c>
      <c r="C171" s="35">
        <v>0</v>
      </c>
      <c r="D171" s="35">
        <v>-9.5698489999999997E-2</v>
      </c>
      <c r="E171" s="35">
        <v>7.1275099999999994E-2</v>
      </c>
      <c r="F171" s="35">
        <v>7.1275099999999994E-2</v>
      </c>
      <c r="G171" s="35">
        <v>0</v>
      </c>
      <c r="H171" s="39">
        <v>0</v>
      </c>
      <c r="I171" s="37">
        <v>3.9531534999999998E-3</v>
      </c>
      <c r="J171" s="38">
        <v>9.3000000000000007E-6</v>
      </c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</row>
    <row r="172" spans="1:160" x14ac:dyDescent="0.25">
      <c r="A172" s="34">
        <v>41791</v>
      </c>
      <c r="B172" s="35">
        <v>8.4186000000000005E-4</v>
      </c>
      <c r="C172" s="35">
        <v>0</v>
      </c>
      <c r="D172" s="35">
        <v>-9.5618439999999999E-2</v>
      </c>
      <c r="E172" s="35">
        <v>9.6460299999999999E-2</v>
      </c>
      <c r="F172" s="35">
        <v>9.6460299999999999E-2</v>
      </c>
      <c r="G172" s="35">
        <v>0</v>
      </c>
      <c r="H172" s="39">
        <v>0</v>
      </c>
      <c r="I172" s="37">
        <v>5.2113484000000003E-3</v>
      </c>
      <c r="J172" s="38">
        <v>1.2850000000000001E-5</v>
      </c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</row>
    <row r="173" spans="1:160" x14ac:dyDescent="0.25">
      <c r="A173" s="34">
        <v>41821</v>
      </c>
      <c r="B173" s="35">
        <v>-3.0725180000000001E-2</v>
      </c>
      <c r="C173" s="35">
        <v>0</v>
      </c>
      <c r="D173" s="35">
        <v>-9.5515740000000002E-2</v>
      </c>
      <c r="E173" s="35">
        <v>6.4790559999999997E-2</v>
      </c>
      <c r="F173" s="35">
        <v>6.4790559999999997E-2</v>
      </c>
      <c r="G173" s="35">
        <v>0</v>
      </c>
      <c r="H173" s="39">
        <v>0</v>
      </c>
      <c r="I173" s="37">
        <v>3.7358062E-3</v>
      </c>
      <c r="J173" s="38">
        <v>8.3100000000000001E-6</v>
      </c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</row>
    <row r="174" spans="1:160" x14ac:dyDescent="0.25">
      <c r="A174" s="34">
        <v>41852</v>
      </c>
      <c r="B174" s="35">
        <v>-3.2349870000000003E-2</v>
      </c>
      <c r="C174" s="35">
        <v>0</v>
      </c>
      <c r="D174" s="35">
        <v>-9.5430269999999998E-2</v>
      </c>
      <c r="E174" s="35">
        <v>6.3080399999999995E-2</v>
      </c>
      <c r="F174" s="35">
        <v>6.3080399999999995E-2</v>
      </c>
      <c r="G174" s="35">
        <v>0</v>
      </c>
      <c r="H174" s="39">
        <v>0</v>
      </c>
      <c r="I174" s="37">
        <v>3.6227820000000002E-3</v>
      </c>
      <c r="J174" s="38">
        <v>8.1499999999999999E-6</v>
      </c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</row>
    <row r="175" spans="1:160" x14ac:dyDescent="0.25">
      <c r="A175" s="34">
        <v>41883</v>
      </c>
      <c r="B175" s="35">
        <v>-3.1678339999999999E-2</v>
      </c>
      <c r="C175" s="35">
        <v>0</v>
      </c>
      <c r="D175" s="35">
        <v>-9.5322290000000004E-2</v>
      </c>
      <c r="E175" s="35">
        <v>6.3643950000000005E-2</v>
      </c>
      <c r="F175" s="35">
        <v>6.3643950000000005E-2</v>
      </c>
      <c r="G175" s="35">
        <v>0</v>
      </c>
      <c r="H175" s="39">
        <v>0</v>
      </c>
      <c r="I175" s="37">
        <v>3.6653950000000001E-3</v>
      </c>
      <c r="J175" s="38">
        <v>8.2400000000000007E-6</v>
      </c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</row>
    <row r="176" spans="1:160" x14ac:dyDescent="0.25">
      <c r="A176" s="34">
        <v>41913</v>
      </c>
      <c r="B176" s="35">
        <v>-1.226463E-2</v>
      </c>
      <c r="C176" s="35">
        <v>0</v>
      </c>
      <c r="D176" s="35">
        <v>-9.5211710000000005E-2</v>
      </c>
      <c r="E176" s="35">
        <v>8.2947080000000006E-2</v>
      </c>
      <c r="F176" s="35">
        <v>8.2947080000000006E-2</v>
      </c>
      <c r="G176" s="35">
        <v>0</v>
      </c>
      <c r="H176" s="39">
        <v>0</v>
      </c>
      <c r="I176" s="37">
        <v>4.716067E-3</v>
      </c>
      <c r="J176" s="38">
        <v>1.0859999999999999E-5</v>
      </c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</row>
    <row r="177" spans="1:160" x14ac:dyDescent="0.25">
      <c r="A177" s="34">
        <v>41944</v>
      </c>
      <c r="B177" s="35">
        <v>-3.4459650000000001E-2</v>
      </c>
      <c r="C177" s="35">
        <v>0</v>
      </c>
      <c r="D177" s="35">
        <v>-9.5151819999999998E-2</v>
      </c>
      <c r="E177" s="35">
        <v>6.0692169999999997E-2</v>
      </c>
      <c r="F177" s="35">
        <v>6.0692169999999997E-2</v>
      </c>
      <c r="G177" s="35">
        <v>0</v>
      </c>
      <c r="H177" s="39">
        <v>0</v>
      </c>
      <c r="I177" s="37">
        <v>3.5510298000000001E-3</v>
      </c>
      <c r="J177" s="38">
        <v>7.8299999999999996E-6</v>
      </c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</row>
    <row r="178" spans="1:160" x14ac:dyDescent="0.25">
      <c r="A178" s="34">
        <v>41974</v>
      </c>
      <c r="B178" s="35">
        <v>5.5526390000000002E-2</v>
      </c>
      <c r="C178" s="35">
        <v>0</v>
      </c>
      <c r="D178" s="35">
        <v>0</v>
      </c>
      <c r="E178" s="35">
        <v>5.5526390000000002E-2</v>
      </c>
      <c r="F178" s="35">
        <v>5.5526390000000002E-2</v>
      </c>
      <c r="G178" s="35">
        <v>0</v>
      </c>
      <c r="H178" s="39">
        <v>0</v>
      </c>
      <c r="I178" s="37">
        <v>3.7291581999999998E-3</v>
      </c>
      <c r="J178" s="38">
        <v>6.5100000000000004E-6</v>
      </c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</row>
    <row r="179" spans="1:160" x14ac:dyDescent="0.25">
      <c r="A179" s="34">
        <v>42005</v>
      </c>
      <c r="B179" s="35">
        <v>4.9902149999999999E-2</v>
      </c>
      <c r="C179" s="35">
        <v>0</v>
      </c>
      <c r="D179" s="35">
        <v>0</v>
      </c>
      <c r="E179" s="35">
        <v>4.9902149999999999E-2</v>
      </c>
      <c r="F179" s="35">
        <v>4.9902149999999999E-2</v>
      </c>
      <c r="G179" s="35">
        <v>0</v>
      </c>
      <c r="H179" s="39">
        <v>0</v>
      </c>
      <c r="I179" s="37">
        <v>3.6898847999999999E-3</v>
      </c>
      <c r="J179" s="38">
        <v>5.4E-6</v>
      </c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</row>
    <row r="180" spans="1:160" x14ac:dyDescent="0.25">
      <c r="A180" s="34">
        <v>42036</v>
      </c>
      <c r="B180" s="35">
        <v>4.1863850000000001E-2</v>
      </c>
      <c r="C180" s="35">
        <v>0</v>
      </c>
      <c r="D180" s="35">
        <v>0</v>
      </c>
      <c r="E180" s="35">
        <v>4.1863850000000001E-2</v>
      </c>
      <c r="F180" s="35">
        <v>4.1863850000000001E-2</v>
      </c>
      <c r="G180" s="35">
        <v>0</v>
      </c>
      <c r="H180" s="39">
        <v>0</v>
      </c>
      <c r="I180" s="37">
        <v>3.0893606E-3</v>
      </c>
      <c r="J180" s="38">
        <v>4.5700000000000003E-6</v>
      </c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</row>
    <row r="181" spans="1:160" x14ac:dyDescent="0.25">
      <c r="A181" s="34">
        <v>42064</v>
      </c>
      <c r="B181" s="35">
        <v>4.4094550000000003E-2</v>
      </c>
      <c r="C181" s="35">
        <v>0</v>
      </c>
      <c r="D181" s="35">
        <v>0</v>
      </c>
      <c r="E181" s="35">
        <v>4.4094550000000003E-2</v>
      </c>
      <c r="F181" s="35">
        <v>4.4094550000000003E-2</v>
      </c>
      <c r="G181" s="35">
        <v>0</v>
      </c>
      <c r="H181" s="39">
        <v>0</v>
      </c>
      <c r="I181" s="37">
        <v>3.0220310000000001E-3</v>
      </c>
      <c r="J181" s="38">
        <v>5.1599999999999997E-6</v>
      </c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</row>
    <row r="182" spans="1:160" x14ac:dyDescent="0.25">
      <c r="A182" s="34">
        <v>42095</v>
      </c>
      <c r="B182" s="35">
        <v>-6.3447989999999996E-2</v>
      </c>
      <c r="C182" s="35">
        <v>0</v>
      </c>
      <c r="D182" s="35">
        <v>-9.4821310000000006E-2</v>
      </c>
      <c r="E182" s="35">
        <v>3.1373320000000003E-2</v>
      </c>
      <c r="F182" s="35">
        <v>3.1373320000000003E-2</v>
      </c>
      <c r="G182" s="35">
        <v>0</v>
      </c>
      <c r="H182" s="39">
        <v>0</v>
      </c>
      <c r="I182" s="37">
        <v>1.9619548E-3</v>
      </c>
      <c r="J182" s="38">
        <v>3.9500000000000003E-6</v>
      </c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</row>
    <row r="183" spans="1:160" x14ac:dyDescent="0.25">
      <c r="A183" s="34">
        <v>42125</v>
      </c>
      <c r="B183" s="35">
        <v>-2.917055E-2</v>
      </c>
      <c r="C183" s="35">
        <v>0</v>
      </c>
      <c r="D183" s="35">
        <v>-9.4756439999999997E-2</v>
      </c>
      <c r="E183" s="35">
        <v>6.5585889999999994E-2</v>
      </c>
      <c r="F183" s="35">
        <v>6.5585889999999994E-2</v>
      </c>
      <c r="G183" s="35">
        <v>0</v>
      </c>
      <c r="H183" s="39">
        <v>0</v>
      </c>
      <c r="I183" s="37">
        <v>3.5308641999999999E-3</v>
      </c>
      <c r="J183" s="38">
        <v>9.0699999999999996E-6</v>
      </c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</row>
    <row r="184" spans="1:160" x14ac:dyDescent="0.25">
      <c r="A184" s="34">
        <v>42156</v>
      </c>
      <c r="B184" s="35">
        <v>-6.1060300000000001E-3</v>
      </c>
      <c r="C184" s="35">
        <v>0</v>
      </c>
      <c r="D184" s="35">
        <v>-9.4708210000000001E-2</v>
      </c>
      <c r="E184" s="35">
        <v>8.8602180000000003E-2</v>
      </c>
      <c r="F184" s="35">
        <v>8.8602180000000003E-2</v>
      </c>
      <c r="G184" s="35">
        <v>0</v>
      </c>
      <c r="H184" s="39">
        <v>0</v>
      </c>
      <c r="I184" s="37">
        <v>4.6571236999999998E-3</v>
      </c>
      <c r="J184" s="38">
        <v>1.2449999999999999E-5</v>
      </c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</row>
    <row r="185" spans="1:160" x14ac:dyDescent="0.25">
      <c r="A185" s="34">
        <v>42186</v>
      </c>
      <c r="B185" s="35">
        <v>-3.5012300000000003E-2</v>
      </c>
      <c r="C185" s="35">
        <v>0</v>
      </c>
      <c r="D185" s="35">
        <v>-9.463713E-2</v>
      </c>
      <c r="E185" s="35">
        <v>5.9624829999999997E-2</v>
      </c>
      <c r="F185" s="35">
        <v>5.9624829999999997E-2</v>
      </c>
      <c r="G185" s="35">
        <v>0</v>
      </c>
      <c r="H185" s="39">
        <v>0</v>
      </c>
      <c r="I185" s="37">
        <v>3.3414825E-3</v>
      </c>
      <c r="J185" s="38">
        <v>8.1200000000000002E-6</v>
      </c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</row>
    <row r="186" spans="1:160" x14ac:dyDescent="0.25">
      <c r="A186" s="34">
        <v>42217</v>
      </c>
      <c r="B186" s="35">
        <v>-3.6546790000000003E-2</v>
      </c>
      <c r="C186" s="35">
        <v>0</v>
      </c>
      <c r="D186" s="35">
        <v>-9.4582780000000005E-2</v>
      </c>
      <c r="E186" s="35">
        <v>5.8035990000000003E-2</v>
      </c>
      <c r="F186" s="35">
        <v>5.8035990000000003E-2</v>
      </c>
      <c r="G186" s="35">
        <v>0</v>
      </c>
      <c r="H186" s="39">
        <v>0</v>
      </c>
      <c r="I186" s="37">
        <v>3.2394101999999999E-3</v>
      </c>
      <c r="J186" s="38">
        <v>7.9400000000000002E-6</v>
      </c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</row>
    <row r="187" spans="1:160" x14ac:dyDescent="0.25">
      <c r="A187" s="34">
        <v>42248</v>
      </c>
      <c r="B187" s="35">
        <v>-3.5942300000000003E-2</v>
      </c>
      <c r="C187" s="35">
        <v>0</v>
      </c>
      <c r="D187" s="35">
        <v>-9.4505710000000007E-2</v>
      </c>
      <c r="E187" s="35">
        <v>5.8563410000000003E-2</v>
      </c>
      <c r="F187" s="35">
        <v>5.8563410000000003E-2</v>
      </c>
      <c r="G187" s="35">
        <v>0</v>
      </c>
      <c r="H187" s="39">
        <v>0</v>
      </c>
      <c r="I187" s="37">
        <v>3.2777456000000001E-3</v>
      </c>
      <c r="J187" s="38">
        <v>8.0299999999999994E-6</v>
      </c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</row>
    <row r="188" spans="1:160" x14ac:dyDescent="0.25">
      <c r="A188" s="34">
        <v>42278</v>
      </c>
      <c r="B188" s="35">
        <v>-1.810525E-2</v>
      </c>
      <c r="C188" s="35">
        <v>0</v>
      </c>
      <c r="D188" s="35">
        <v>-9.4456810000000002E-2</v>
      </c>
      <c r="E188" s="35">
        <v>7.6351559999999999E-2</v>
      </c>
      <c r="F188" s="35">
        <v>7.6351559999999999E-2</v>
      </c>
      <c r="G188" s="35">
        <v>0</v>
      </c>
      <c r="H188" s="39">
        <v>0</v>
      </c>
      <c r="I188" s="37">
        <v>4.2156620000000002E-3</v>
      </c>
      <c r="J188" s="38">
        <v>1.057E-5</v>
      </c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</row>
    <row r="189" spans="1:160" x14ac:dyDescent="0.25">
      <c r="A189" s="34">
        <v>42309</v>
      </c>
      <c r="B189" s="35">
        <v>-3.8462910000000003E-2</v>
      </c>
      <c r="C189" s="35">
        <v>0</v>
      </c>
      <c r="D189" s="35">
        <v>-9.4424330000000001E-2</v>
      </c>
      <c r="E189" s="35">
        <v>5.5961419999999998E-2</v>
      </c>
      <c r="F189" s="35">
        <v>5.5961419999999998E-2</v>
      </c>
      <c r="G189" s="35">
        <v>0</v>
      </c>
      <c r="H189" s="39">
        <v>0</v>
      </c>
      <c r="I189" s="37">
        <v>3.1712762999999999E-3</v>
      </c>
      <c r="J189" s="38">
        <v>7.6599999999999995E-6</v>
      </c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</row>
    <row r="190" spans="1:160" x14ac:dyDescent="0.25">
      <c r="A190" s="34">
        <v>42339</v>
      </c>
      <c r="B190" s="35">
        <v>5.1729360000000002E-2</v>
      </c>
      <c r="C190" s="35">
        <v>0</v>
      </c>
      <c r="D190" s="35">
        <v>0</v>
      </c>
      <c r="E190" s="35">
        <v>5.1729360000000002E-2</v>
      </c>
      <c r="F190" s="35">
        <v>5.1729360000000002E-2</v>
      </c>
      <c r="G190" s="35">
        <v>0</v>
      </c>
      <c r="H190" s="39">
        <v>0</v>
      </c>
      <c r="I190" s="37">
        <v>3.334025E-3</v>
      </c>
      <c r="J190" s="38">
        <v>6.5699999999999998E-6</v>
      </c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</row>
    <row r="191" spans="1:160" x14ac:dyDescent="0.25">
      <c r="A191" s="34">
        <v>42370</v>
      </c>
      <c r="B191" s="35">
        <v>4.680757E-2</v>
      </c>
      <c r="C191" s="35">
        <v>0</v>
      </c>
      <c r="D191" s="35">
        <v>0</v>
      </c>
      <c r="E191" s="35">
        <v>4.680757E-2</v>
      </c>
      <c r="F191" s="35">
        <v>4.680757E-2</v>
      </c>
      <c r="G191" s="35">
        <v>0</v>
      </c>
      <c r="H191" s="39">
        <v>0</v>
      </c>
      <c r="I191" s="37">
        <v>3.3029791999999998E-3</v>
      </c>
      <c r="J191" s="38">
        <v>5.5899999999999998E-6</v>
      </c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</row>
    <row r="192" spans="1:160" x14ac:dyDescent="0.25">
      <c r="A192" s="34">
        <v>42401</v>
      </c>
      <c r="B192" s="35">
        <v>3.9336999999999997E-2</v>
      </c>
      <c r="C192" s="35">
        <v>0</v>
      </c>
      <c r="D192" s="35">
        <v>0</v>
      </c>
      <c r="E192" s="35">
        <v>3.9336999999999997E-2</v>
      </c>
      <c r="F192" s="35">
        <v>3.9336999999999997E-2</v>
      </c>
      <c r="G192" s="35">
        <v>0</v>
      </c>
      <c r="H192" s="39">
        <v>0</v>
      </c>
      <c r="I192" s="37">
        <v>2.7642966000000001E-3</v>
      </c>
      <c r="J192" s="38">
        <v>4.7299999999999996E-6</v>
      </c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</row>
    <row r="193" spans="1:160" x14ac:dyDescent="0.25">
      <c r="A193" s="34">
        <v>42430</v>
      </c>
      <c r="B193" s="35">
        <v>4.1164510000000001E-2</v>
      </c>
      <c r="C193" s="35">
        <v>0</v>
      </c>
      <c r="D193" s="35">
        <v>0</v>
      </c>
      <c r="E193" s="35">
        <v>4.1164510000000001E-2</v>
      </c>
      <c r="F193" s="35">
        <v>4.1164510000000001E-2</v>
      </c>
      <c r="G193" s="35">
        <v>0</v>
      </c>
      <c r="H193" s="39">
        <v>0</v>
      </c>
      <c r="I193" s="37">
        <v>2.7024807E-3</v>
      </c>
      <c r="J193" s="38">
        <v>5.22E-6</v>
      </c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</row>
    <row r="194" spans="1:160" x14ac:dyDescent="0.25">
      <c r="A194" s="34">
        <v>42461</v>
      </c>
      <c r="B194" s="35">
        <v>2.9100029999999999E-2</v>
      </c>
      <c r="C194" s="35">
        <v>0</v>
      </c>
      <c r="D194" s="35">
        <v>0</v>
      </c>
      <c r="E194" s="35">
        <v>2.9100029999999999E-2</v>
      </c>
      <c r="F194" s="35">
        <v>2.9100029999999999E-2</v>
      </c>
      <c r="G194" s="35">
        <v>0</v>
      </c>
      <c r="H194" s="39">
        <v>0</v>
      </c>
      <c r="I194" s="37">
        <v>1.7527848999999999E-3</v>
      </c>
      <c r="J194" s="38">
        <v>3.9099999999999998E-6</v>
      </c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</row>
    <row r="195" spans="1:160" x14ac:dyDescent="0.25">
      <c r="A195" s="34">
        <v>42491</v>
      </c>
      <c r="B195" s="35">
        <v>6.0314659999999999E-2</v>
      </c>
      <c r="C195" s="35">
        <v>0</v>
      </c>
      <c r="D195" s="35">
        <v>0</v>
      </c>
      <c r="E195" s="35">
        <v>6.0314659999999999E-2</v>
      </c>
      <c r="F195" s="35">
        <v>6.0314659999999999E-2</v>
      </c>
      <c r="G195" s="35">
        <v>0</v>
      </c>
      <c r="H195" s="39">
        <v>0</v>
      </c>
      <c r="I195" s="37">
        <v>3.1514825999999999E-3</v>
      </c>
      <c r="J195" s="38">
        <v>8.7499999999999992E-6</v>
      </c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</row>
    <row r="196" spans="1:160" x14ac:dyDescent="0.25">
      <c r="A196" s="34">
        <v>42522</v>
      </c>
      <c r="B196" s="35">
        <v>8.1387230000000005E-2</v>
      </c>
      <c r="C196" s="35">
        <v>0</v>
      </c>
      <c r="D196" s="35">
        <v>0</v>
      </c>
      <c r="E196" s="35">
        <v>8.1387230000000005E-2</v>
      </c>
      <c r="F196" s="35">
        <v>8.1387230000000005E-2</v>
      </c>
      <c r="G196" s="35">
        <v>0</v>
      </c>
      <c r="H196" s="39">
        <v>0</v>
      </c>
      <c r="I196" s="37">
        <v>4.1633497999999996E-3</v>
      </c>
      <c r="J196" s="38">
        <v>1.1950000000000001E-5</v>
      </c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</row>
    <row r="197" spans="1:160" x14ac:dyDescent="0.25">
      <c r="A197" s="34">
        <v>42552</v>
      </c>
      <c r="B197" s="35">
        <v>3.6197680000000003E-2</v>
      </c>
      <c r="C197" s="35">
        <v>0</v>
      </c>
      <c r="D197" s="35">
        <v>0</v>
      </c>
      <c r="E197" s="35">
        <v>3.6197680000000003E-2</v>
      </c>
      <c r="F197" s="35">
        <v>3.6197680000000003E-2</v>
      </c>
      <c r="G197" s="35">
        <v>0</v>
      </c>
      <c r="H197" s="39">
        <v>0</v>
      </c>
      <c r="I197" s="37">
        <v>1.9721849E-3</v>
      </c>
      <c r="J197" s="38">
        <v>5.1699999999999996E-6</v>
      </c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</row>
    <row r="198" spans="1:160" x14ac:dyDescent="0.25">
      <c r="A198" s="34">
        <v>42583</v>
      </c>
      <c r="B198" s="35">
        <v>5.1797549999999998E-2</v>
      </c>
      <c r="C198" s="35">
        <v>0</v>
      </c>
      <c r="D198" s="35">
        <v>0</v>
      </c>
      <c r="E198" s="35">
        <v>5.1797549999999998E-2</v>
      </c>
      <c r="F198" s="35">
        <v>5.1797549999999998E-2</v>
      </c>
      <c r="G198" s="35">
        <v>0</v>
      </c>
      <c r="H198" s="39">
        <v>0</v>
      </c>
      <c r="I198" s="37">
        <v>2.8094982000000002E-3</v>
      </c>
      <c r="J198" s="38">
        <v>7.4399999999999999E-6</v>
      </c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</row>
    <row r="199" spans="1:160" x14ac:dyDescent="0.25">
      <c r="A199" s="34">
        <v>42614</v>
      </c>
      <c r="B199" s="35">
        <v>5.3889729999999997E-2</v>
      </c>
      <c r="C199" s="35">
        <v>0</v>
      </c>
      <c r="D199" s="35">
        <v>0</v>
      </c>
      <c r="E199" s="35">
        <v>5.3889729999999997E-2</v>
      </c>
      <c r="F199" s="35">
        <v>5.3889729999999997E-2</v>
      </c>
      <c r="G199" s="35">
        <v>0</v>
      </c>
      <c r="H199" s="39">
        <v>0</v>
      </c>
      <c r="I199" s="37">
        <v>2.9331181999999998E-3</v>
      </c>
      <c r="J199" s="38">
        <v>7.7400000000000004E-6</v>
      </c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</row>
    <row r="200" spans="1:160" x14ac:dyDescent="0.25">
      <c r="A200" s="34">
        <v>42644</v>
      </c>
      <c r="B200" s="35">
        <v>7.0239060000000006E-2</v>
      </c>
      <c r="C200" s="35">
        <v>0</v>
      </c>
      <c r="D200" s="35">
        <v>0</v>
      </c>
      <c r="E200" s="35">
        <v>7.0239060000000006E-2</v>
      </c>
      <c r="F200" s="35">
        <v>7.0239060000000006E-2</v>
      </c>
      <c r="G200" s="35">
        <v>0</v>
      </c>
      <c r="H200" s="39">
        <v>0</v>
      </c>
      <c r="I200" s="37">
        <v>3.7656139E-3</v>
      </c>
      <c r="J200" s="38">
        <v>1.0190000000000001E-5</v>
      </c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</row>
    <row r="201" spans="1:160" x14ac:dyDescent="0.25">
      <c r="A201" s="34">
        <v>42675</v>
      </c>
      <c r="B201" s="35">
        <v>5.007085E-2</v>
      </c>
      <c r="C201" s="35">
        <v>0</v>
      </c>
      <c r="D201" s="35">
        <v>0</v>
      </c>
      <c r="E201" s="35">
        <v>5.007085E-2</v>
      </c>
      <c r="F201" s="35">
        <v>5.007085E-2</v>
      </c>
      <c r="G201" s="35">
        <v>0</v>
      </c>
      <c r="H201" s="39">
        <v>0</v>
      </c>
      <c r="I201" s="37">
        <v>2.7506888000000001E-3</v>
      </c>
      <c r="J201" s="38">
        <v>7.1999999999999997E-6</v>
      </c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</row>
    <row r="202" spans="1:160" x14ac:dyDescent="0.25">
      <c r="A202" s="34">
        <v>42705</v>
      </c>
      <c r="B202" s="35">
        <v>3.1751429999999997E-2</v>
      </c>
      <c r="C202" s="35">
        <v>0</v>
      </c>
      <c r="D202" s="35">
        <v>0</v>
      </c>
      <c r="E202" s="35">
        <v>3.1751429999999997E-2</v>
      </c>
      <c r="F202" s="35">
        <v>3.1751429999999997E-2</v>
      </c>
      <c r="G202" s="35">
        <v>0</v>
      </c>
      <c r="H202" s="39">
        <v>0</v>
      </c>
      <c r="I202" s="37">
        <v>1.9662120000000002E-3</v>
      </c>
      <c r="J202" s="38">
        <v>4.3000000000000003E-6</v>
      </c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</row>
    <row r="203" spans="1:160" x14ac:dyDescent="0.25">
      <c r="A203" s="34">
        <v>42736</v>
      </c>
      <c r="B203" s="35">
        <v>3.186336E-2</v>
      </c>
      <c r="C203" s="35">
        <v>0</v>
      </c>
      <c r="D203" s="35">
        <v>0</v>
      </c>
      <c r="E203" s="35">
        <v>3.186336E-2</v>
      </c>
      <c r="F203" s="35">
        <v>3.186336E-2</v>
      </c>
      <c r="G203" s="35">
        <v>0</v>
      </c>
      <c r="H203" s="39">
        <v>0</v>
      </c>
      <c r="I203" s="37">
        <v>2.1478806999999998E-3</v>
      </c>
      <c r="J203" s="38">
        <v>4.1099999999999996E-6</v>
      </c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</row>
    <row r="204" spans="1:160" x14ac:dyDescent="0.25">
      <c r="A204" s="34">
        <v>42767</v>
      </c>
      <c r="B204" s="35">
        <v>3.6876489999999998E-2</v>
      </c>
      <c r="C204" s="35">
        <v>0</v>
      </c>
      <c r="D204" s="35">
        <v>0</v>
      </c>
      <c r="E204" s="35">
        <v>3.6876489999999998E-2</v>
      </c>
      <c r="F204" s="35">
        <v>3.6876489999999998E-2</v>
      </c>
      <c r="G204" s="35">
        <v>0</v>
      </c>
      <c r="H204" s="39">
        <v>0</v>
      </c>
      <c r="I204" s="37">
        <v>2.4722023999999999E-3</v>
      </c>
      <c r="J204" s="38">
        <v>4.7899999999999999E-6</v>
      </c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</row>
    <row r="205" spans="1:160" x14ac:dyDescent="0.25">
      <c r="A205" s="34">
        <v>42795</v>
      </c>
      <c r="B205" s="35">
        <v>3.8357740000000001E-2</v>
      </c>
      <c r="C205" s="35">
        <v>0</v>
      </c>
      <c r="D205" s="35">
        <v>0</v>
      </c>
      <c r="E205" s="35">
        <v>3.8357740000000001E-2</v>
      </c>
      <c r="F205" s="35">
        <v>3.8357740000000001E-2</v>
      </c>
      <c r="G205" s="35">
        <v>0</v>
      </c>
      <c r="H205" s="39">
        <v>0</v>
      </c>
      <c r="I205" s="37">
        <v>2.4148309000000001E-3</v>
      </c>
      <c r="J205" s="38">
        <v>5.1900000000000003E-6</v>
      </c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</row>
    <row r="206" spans="1:160" x14ac:dyDescent="0.25">
      <c r="A206" s="34">
        <v>42826</v>
      </c>
      <c r="B206" s="35">
        <v>2.6966440000000001E-2</v>
      </c>
      <c r="C206" s="35">
        <v>0</v>
      </c>
      <c r="D206" s="35">
        <v>0</v>
      </c>
      <c r="E206" s="35">
        <v>2.6966440000000001E-2</v>
      </c>
      <c r="F206" s="35">
        <v>2.6966440000000001E-2</v>
      </c>
      <c r="G206" s="35">
        <v>0</v>
      </c>
      <c r="H206" s="39">
        <v>0</v>
      </c>
      <c r="I206" s="37">
        <v>1.5661216E-3</v>
      </c>
      <c r="J206" s="38">
        <v>3.8199999999999998E-6</v>
      </c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</row>
    <row r="207" spans="1:160" x14ac:dyDescent="0.25">
      <c r="A207" s="34">
        <v>42856</v>
      </c>
      <c r="B207" s="35">
        <v>5.5485710000000001E-2</v>
      </c>
      <c r="C207" s="35">
        <v>0</v>
      </c>
      <c r="D207" s="35">
        <v>0</v>
      </c>
      <c r="E207" s="35">
        <v>5.5485710000000001E-2</v>
      </c>
      <c r="F207" s="35">
        <v>5.5485710000000001E-2</v>
      </c>
      <c r="G207" s="35">
        <v>0</v>
      </c>
      <c r="H207" s="39">
        <v>0</v>
      </c>
      <c r="I207" s="37">
        <v>2.8166622999999998E-3</v>
      </c>
      <c r="J207" s="38">
        <v>8.3699999999999995E-6</v>
      </c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</row>
    <row r="208" spans="1:160" x14ac:dyDescent="0.25">
      <c r="A208" s="34">
        <v>42887</v>
      </c>
      <c r="B208" s="35">
        <v>7.4777720000000006E-2</v>
      </c>
      <c r="C208" s="35">
        <v>0</v>
      </c>
      <c r="D208" s="35">
        <v>0</v>
      </c>
      <c r="E208" s="35">
        <v>7.4777720000000006E-2</v>
      </c>
      <c r="F208" s="35">
        <v>7.4777720000000006E-2</v>
      </c>
      <c r="G208" s="35">
        <v>0</v>
      </c>
      <c r="H208" s="39">
        <v>0</v>
      </c>
      <c r="I208" s="37">
        <v>3.7242381E-3</v>
      </c>
      <c r="J208" s="38">
        <v>1.1389999999999999E-5</v>
      </c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</row>
    <row r="209" spans="1:160" x14ac:dyDescent="0.25">
      <c r="A209" s="34">
        <v>42917</v>
      </c>
      <c r="B209" s="35">
        <v>3.3301039999999997E-2</v>
      </c>
      <c r="C209" s="35">
        <v>0</v>
      </c>
      <c r="D209" s="35">
        <v>0</v>
      </c>
      <c r="E209" s="35">
        <v>3.3301039999999997E-2</v>
      </c>
      <c r="F209" s="35">
        <v>3.3301039999999997E-2</v>
      </c>
      <c r="G209" s="35">
        <v>0</v>
      </c>
      <c r="H209" s="39">
        <v>0</v>
      </c>
      <c r="I209" s="37">
        <v>1.7644931E-3</v>
      </c>
      <c r="J209" s="38">
        <v>4.95E-6</v>
      </c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</row>
    <row r="210" spans="1:160" x14ac:dyDescent="0.25">
      <c r="A210" s="34">
        <v>42948</v>
      </c>
      <c r="B210" s="35">
        <v>5.3981510000000003E-2</v>
      </c>
      <c r="C210" s="35">
        <v>0</v>
      </c>
      <c r="D210" s="35">
        <v>0</v>
      </c>
      <c r="E210" s="35">
        <v>5.3981510000000003E-2</v>
      </c>
      <c r="F210" s="35">
        <v>5.3981510000000003E-2</v>
      </c>
      <c r="G210" s="35">
        <v>0</v>
      </c>
      <c r="H210" s="39">
        <v>0</v>
      </c>
      <c r="I210" s="37">
        <v>2.8479009999999999E-3</v>
      </c>
      <c r="J210" s="38">
        <v>8.0600000000000008E-6</v>
      </c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</row>
    <row r="211" spans="1:160" x14ac:dyDescent="0.25">
      <c r="A211" s="34">
        <v>42979</v>
      </c>
      <c r="B211" s="35">
        <v>4.9579789999999999E-2</v>
      </c>
      <c r="C211" s="35">
        <v>0</v>
      </c>
      <c r="D211" s="35">
        <v>0</v>
      </c>
      <c r="E211" s="35">
        <v>4.9579789999999999E-2</v>
      </c>
      <c r="F211" s="35">
        <v>4.9579789999999999E-2</v>
      </c>
      <c r="G211" s="35">
        <v>0</v>
      </c>
      <c r="H211" s="39">
        <v>0</v>
      </c>
      <c r="I211" s="37">
        <v>2.6244600999999999E-3</v>
      </c>
      <c r="J211" s="38">
        <v>7.4100000000000002E-6</v>
      </c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</row>
    <row r="212" spans="1:160" x14ac:dyDescent="0.25">
      <c r="A212" s="34">
        <v>43009</v>
      </c>
      <c r="B212" s="35">
        <v>6.4637790000000001E-2</v>
      </c>
      <c r="C212" s="35">
        <v>0</v>
      </c>
      <c r="D212" s="35">
        <v>0</v>
      </c>
      <c r="E212" s="35">
        <v>6.4637790000000001E-2</v>
      </c>
      <c r="F212" s="35">
        <v>6.4637790000000001E-2</v>
      </c>
      <c r="G212" s="35">
        <v>0</v>
      </c>
      <c r="H212" s="39">
        <v>0</v>
      </c>
      <c r="I212" s="37">
        <v>3.3679755999999998E-3</v>
      </c>
      <c r="J212" s="38">
        <v>9.7399999999999999E-6</v>
      </c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</row>
    <row r="213" spans="1:160" x14ac:dyDescent="0.25">
      <c r="A213" s="34">
        <v>43040</v>
      </c>
      <c r="B213" s="35">
        <v>4.6158579999999998E-2</v>
      </c>
      <c r="C213" s="35">
        <v>0</v>
      </c>
      <c r="D213" s="35">
        <v>0</v>
      </c>
      <c r="E213" s="35">
        <v>4.6158579999999998E-2</v>
      </c>
      <c r="F213" s="35">
        <v>4.6158579999999998E-2</v>
      </c>
      <c r="G213" s="35">
        <v>0</v>
      </c>
      <c r="H213" s="39">
        <v>0</v>
      </c>
      <c r="I213" s="37">
        <v>2.4603735999999998E-3</v>
      </c>
      <c r="J213" s="38">
        <v>6.9099999999999999E-6</v>
      </c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</row>
    <row r="214" spans="1:160" x14ac:dyDescent="0.25">
      <c r="A214" s="34">
        <v>43070</v>
      </c>
      <c r="B214" s="35">
        <v>2.950115E-2</v>
      </c>
      <c r="C214" s="35">
        <v>0</v>
      </c>
      <c r="D214" s="35">
        <v>0</v>
      </c>
      <c r="E214" s="35">
        <v>2.950115E-2</v>
      </c>
      <c r="F214" s="35">
        <v>2.950115E-2</v>
      </c>
      <c r="G214" s="35">
        <v>0</v>
      </c>
      <c r="H214" s="39">
        <v>0</v>
      </c>
      <c r="I214" s="37">
        <v>1.7572218000000001E-3</v>
      </c>
      <c r="J214" s="38">
        <v>4.2100000000000003E-6</v>
      </c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</row>
    <row r="215" spans="1:160" x14ac:dyDescent="0.25">
      <c r="A215" s="34">
        <v>43070</v>
      </c>
      <c r="B215" s="35">
        <v>2.9769520000000001E-2</v>
      </c>
      <c r="C215" s="35">
        <v>0</v>
      </c>
      <c r="D215" s="35">
        <v>0</v>
      </c>
      <c r="E215" s="35">
        <v>2.9769520000000001E-2</v>
      </c>
      <c r="F215" s="35">
        <v>2.9769520000000001E-2</v>
      </c>
      <c r="G215" s="35">
        <v>0</v>
      </c>
      <c r="H215" s="39">
        <v>0</v>
      </c>
      <c r="I215" s="37">
        <v>1.9212634E-3</v>
      </c>
      <c r="J215" s="38">
        <v>4.0799999999999999E-6</v>
      </c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</row>
    <row r="216" spans="1:160" x14ac:dyDescent="0.25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</row>
    <row r="217" spans="1:160" x14ac:dyDescent="0.25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</row>
    <row r="218" spans="1:160" x14ac:dyDescent="0.25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</row>
    <row r="219" spans="1:160" x14ac:dyDescent="0.25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</row>
    <row r="220" spans="1:160" x14ac:dyDescent="0.25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</row>
    <row r="221" spans="1:160" x14ac:dyDescent="0.25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</row>
    <row r="222" spans="1:160" x14ac:dyDescent="0.25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</row>
    <row r="223" spans="1:160" x14ac:dyDescent="0.25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</row>
    <row r="224" spans="1:160" x14ac:dyDescent="0.25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</row>
    <row r="225" spans="1:160" x14ac:dyDescent="0.25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</row>
    <row r="226" spans="1:160" x14ac:dyDescent="0.25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</row>
    <row r="227" spans="1:160" x14ac:dyDescent="0.25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</row>
    <row r="228" spans="1:160" x14ac:dyDescent="0.25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</row>
    <row r="229" spans="1:160" x14ac:dyDescent="0.25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</row>
    <row r="230" spans="1:160" x14ac:dyDescent="0.25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</row>
    <row r="231" spans="1:160" x14ac:dyDescent="0.25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</row>
    <row r="232" spans="1:160" x14ac:dyDescent="0.25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</row>
    <row r="233" spans="1:160" x14ac:dyDescent="0.25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</row>
    <row r="234" spans="1:160" x14ac:dyDescent="0.25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</row>
    <row r="235" spans="1:160" x14ac:dyDescent="0.25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</row>
    <row r="236" spans="1:160" x14ac:dyDescent="0.25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</row>
    <row r="237" spans="1:160" x14ac:dyDescent="0.25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</row>
    <row r="238" spans="1:160" x14ac:dyDescent="0.25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</row>
    <row r="239" spans="1:160" x14ac:dyDescent="0.25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</row>
    <row r="240" spans="1:160" x14ac:dyDescent="0.25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</row>
    <row r="241" spans="1:160" x14ac:dyDescent="0.25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</row>
    <row r="242" spans="1:160" x14ac:dyDescent="0.25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</row>
    <row r="243" spans="1:160" x14ac:dyDescent="0.25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</row>
    <row r="244" spans="1:160" x14ac:dyDescent="0.25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</row>
    <row r="245" spans="1:160" x14ac:dyDescent="0.25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</row>
    <row r="246" spans="1:160" x14ac:dyDescent="0.25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</row>
    <row r="247" spans="1:160" x14ac:dyDescent="0.25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</row>
    <row r="248" spans="1:160" x14ac:dyDescent="0.25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</row>
    <row r="249" spans="1:160" x14ac:dyDescent="0.25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</row>
    <row r="250" spans="1:160" x14ac:dyDescent="0.25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</row>
    <row r="251" spans="1:160" x14ac:dyDescent="0.25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</row>
    <row r="252" spans="1:160" x14ac:dyDescent="0.25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</row>
    <row r="253" spans="1:160" x14ac:dyDescent="0.25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</row>
    <row r="254" spans="1:160" x14ac:dyDescent="0.25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</row>
    <row r="255" spans="1:160" x14ac:dyDescent="0.25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</row>
    <row r="256" spans="1:160" x14ac:dyDescent="0.25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</row>
    <row r="257" spans="1:160" x14ac:dyDescent="0.25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</row>
    <row r="258" spans="1:160" x14ac:dyDescent="0.25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</row>
    <row r="259" spans="1:160" x14ac:dyDescent="0.25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</row>
    <row r="260" spans="1:160" x14ac:dyDescent="0.25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</row>
    <row r="261" spans="1:160" x14ac:dyDescent="0.25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</row>
    <row r="262" spans="1:160" x14ac:dyDescent="0.25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</row>
    <row r="263" spans="1:160" x14ac:dyDescent="0.25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</row>
    <row r="264" spans="1:160" x14ac:dyDescent="0.25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</row>
    <row r="265" spans="1:160" x14ac:dyDescent="0.25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</row>
    <row r="266" spans="1:160" x14ac:dyDescent="0.25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</row>
    <row r="267" spans="1:160" x14ac:dyDescent="0.25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</row>
    <row r="268" spans="1:160" x14ac:dyDescent="0.25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</row>
    <row r="269" spans="1:160" x14ac:dyDescent="0.25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</row>
    <row r="270" spans="1:160" x14ac:dyDescent="0.25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</row>
    <row r="271" spans="1:160" x14ac:dyDescent="0.25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</row>
    <row r="272" spans="1:160" x14ac:dyDescent="0.25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</row>
    <row r="273" spans="1:160" x14ac:dyDescent="0.25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</row>
    <row r="274" spans="1:160" x14ac:dyDescent="0.25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</row>
    <row r="275" spans="1:160" x14ac:dyDescent="0.25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</row>
    <row r="276" spans="1:160" x14ac:dyDescent="0.25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</row>
    <row r="277" spans="1:160" x14ac:dyDescent="0.25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</row>
    <row r="278" spans="1:160" x14ac:dyDescent="0.25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</row>
    <row r="279" spans="1:160" x14ac:dyDescent="0.25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</row>
    <row r="280" spans="1:160" x14ac:dyDescent="0.25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</row>
    <row r="281" spans="1:160" x14ac:dyDescent="0.25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</row>
    <row r="282" spans="1:160" x14ac:dyDescent="0.25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</row>
    <row r="283" spans="1:160" x14ac:dyDescent="0.25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</row>
    <row r="284" spans="1:160" x14ac:dyDescent="0.25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</row>
    <row r="285" spans="1:160" x14ac:dyDescent="0.25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</row>
    <row r="286" spans="1:160" x14ac:dyDescent="0.25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</row>
    <row r="287" spans="1:160" x14ac:dyDescent="0.25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</row>
    <row r="288" spans="1:160" x14ac:dyDescent="0.25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</row>
    <row r="289" spans="1:160" x14ac:dyDescent="0.25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</row>
    <row r="290" spans="1:160" x14ac:dyDescent="0.25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</row>
    <row r="291" spans="1:160" x14ac:dyDescent="0.25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</row>
    <row r="292" spans="1:160" x14ac:dyDescent="0.25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</row>
    <row r="293" spans="1:160" x14ac:dyDescent="0.25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</row>
    <row r="294" spans="1:160" x14ac:dyDescent="0.25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</row>
    <row r="295" spans="1:160" x14ac:dyDescent="0.25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</row>
    <row r="296" spans="1:160" x14ac:dyDescent="0.25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</row>
    <row r="297" spans="1:160" x14ac:dyDescent="0.25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</row>
    <row r="298" spans="1:160" x14ac:dyDescent="0.25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</row>
    <row r="299" spans="1:160" x14ac:dyDescent="0.25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</row>
    <row r="300" spans="1:160" x14ac:dyDescent="0.25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</row>
    <row r="301" spans="1:160" x14ac:dyDescent="0.25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</row>
    <row r="302" spans="1:160" x14ac:dyDescent="0.25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</row>
    <row r="303" spans="1:160" x14ac:dyDescent="0.25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</row>
    <row r="304" spans="1:160" x14ac:dyDescent="0.25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</row>
    <row r="305" spans="1:160" x14ac:dyDescent="0.25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</row>
    <row r="306" spans="1:160" x14ac:dyDescent="0.25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</row>
    <row r="307" spans="1:160" x14ac:dyDescent="0.25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</row>
    <row r="308" spans="1:160" x14ac:dyDescent="0.25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</row>
    <row r="309" spans="1:160" x14ac:dyDescent="0.25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</row>
    <row r="310" spans="1:160" x14ac:dyDescent="0.25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</row>
    <row r="311" spans="1:160" x14ac:dyDescent="0.25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</row>
    <row r="312" spans="1:160" x14ac:dyDescent="0.25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</row>
    <row r="313" spans="1:160" x14ac:dyDescent="0.25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</row>
    <row r="314" spans="1:160" x14ac:dyDescent="0.25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</row>
    <row r="315" spans="1:160" x14ac:dyDescent="0.25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</row>
    <row r="316" spans="1:160" x14ac:dyDescent="0.25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</row>
    <row r="317" spans="1:160" x14ac:dyDescent="0.25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</row>
    <row r="318" spans="1:160" x14ac:dyDescent="0.25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</row>
    <row r="319" spans="1:160" x14ac:dyDescent="0.25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</row>
    <row r="320" spans="1:160" x14ac:dyDescent="0.25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</row>
    <row r="321" spans="1:160" x14ac:dyDescent="0.25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</row>
    <row r="322" spans="1:160" x14ac:dyDescent="0.25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</row>
    <row r="323" spans="1:160" x14ac:dyDescent="0.25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</row>
    <row r="324" spans="1:160" x14ac:dyDescent="0.25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</row>
    <row r="325" spans="1:160" x14ac:dyDescent="0.25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</row>
    <row r="326" spans="1:160" x14ac:dyDescent="0.25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</row>
    <row r="327" spans="1:160" x14ac:dyDescent="0.25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</row>
    <row r="328" spans="1:160" x14ac:dyDescent="0.25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</row>
    <row r="329" spans="1:160" x14ac:dyDescent="0.25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</row>
    <row r="330" spans="1:160" x14ac:dyDescent="0.25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</row>
    <row r="331" spans="1:160" x14ac:dyDescent="0.25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</row>
    <row r="332" spans="1:160" x14ac:dyDescent="0.25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</row>
    <row r="333" spans="1:160" x14ac:dyDescent="0.25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</row>
    <row r="334" spans="1:160" x14ac:dyDescent="0.25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</row>
    <row r="335" spans="1:160" x14ac:dyDescent="0.25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</row>
    <row r="336" spans="1:160" x14ac:dyDescent="0.25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</row>
    <row r="337" spans="1:160" x14ac:dyDescent="0.25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</row>
    <row r="338" spans="1:160" x14ac:dyDescent="0.25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</row>
    <row r="339" spans="1:160" x14ac:dyDescent="0.25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</row>
    <row r="340" spans="1:160" x14ac:dyDescent="0.25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</row>
    <row r="341" spans="1:160" x14ac:dyDescent="0.25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</row>
    <row r="342" spans="1:160" x14ac:dyDescent="0.25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</row>
    <row r="343" spans="1:160" x14ac:dyDescent="0.25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</row>
    <row r="344" spans="1:160" x14ac:dyDescent="0.25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</row>
    <row r="345" spans="1:160" x14ac:dyDescent="0.25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</row>
    <row r="346" spans="1:160" x14ac:dyDescent="0.25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</row>
    <row r="347" spans="1:160" x14ac:dyDescent="0.25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</row>
    <row r="348" spans="1:160" x14ac:dyDescent="0.25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</row>
    <row r="349" spans="1:160" x14ac:dyDescent="0.25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</row>
    <row r="350" spans="1:160" x14ac:dyDescent="0.25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</row>
    <row r="351" spans="1:160" x14ac:dyDescent="0.25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</row>
    <row r="352" spans="1:160" x14ac:dyDescent="0.25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</row>
    <row r="353" spans="1:160" x14ac:dyDescent="0.25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</row>
    <row r="354" spans="1:160" x14ac:dyDescent="0.25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</row>
    <row r="355" spans="1:160" x14ac:dyDescent="0.25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</row>
    <row r="356" spans="1:160" x14ac:dyDescent="0.25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</row>
    <row r="357" spans="1:160" x14ac:dyDescent="0.25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</row>
    <row r="358" spans="1:160" x14ac:dyDescent="0.25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</row>
    <row r="359" spans="1:160" x14ac:dyDescent="0.25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</row>
    <row r="360" spans="1:160" x14ac:dyDescent="0.25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</row>
    <row r="361" spans="1:160" x14ac:dyDescent="0.25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</row>
    <row r="362" spans="1:160" x14ac:dyDescent="0.25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</row>
    <row r="363" spans="1:160" x14ac:dyDescent="0.25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</row>
    <row r="364" spans="1:160" x14ac:dyDescent="0.25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</row>
    <row r="365" spans="1:160" x14ac:dyDescent="0.25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</row>
    <row r="366" spans="1:160" x14ac:dyDescent="0.25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</row>
    <row r="367" spans="1:160" x14ac:dyDescent="0.25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</row>
    <row r="368" spans="1:160" x14ac:dyDescent="0.25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</row>
    <row r="369" spans="1:160" x14ac:dyDescent="0.25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</row>
    <row r="370" spans="1:160" x14ac:dyDescent="0.25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</row>
    <row r="371" spans="1:160" x14ac:dyDescent="0.25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</row>
    <row r="372" spans="1:160" x14ac:dyDescent="0.25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</row>
    <row r="373" spans="1:160" x14ac:dyDescent="0.25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</row>
    <row r="374" spans="1:160" x14ac:dyDescent="0.25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</row>
    <row r="375" spans="1:160" x14ac:dyDescent="0.25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</row>
    <row r="376" spans="1:160" x14ac:dyDescent="0.25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</row>
    <row r="377" spans="1:160" x14ac:dyDescent="0.25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</row>
    <row r="378" spans="1:160" x14ac:dyDescent="0.25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</row>
    <row r="379" spans="1:160" x14ac:dyDescent="0.25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</row>
    <row r="380" spans="1:160" x14ac:dyDescent="0.25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</row>
    <row r="381" spans="1:160" x14ac:dyDescent="0.25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</row>
    <row r="382" spans="1:160" x14ac:dyDescent="0.25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</row>
    <row r="383" spans="1:160" x14ac:dyDescent="0.25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</row>
    <row r="384" spans="1:160" x14ac:dyDescent="0.25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</row>
    <row r="385" spans="1:160" x14ac:dyDescent="0.25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</row>
    <row r="386" spans="1:160" x14ac:dyDescent="0.25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</row>
    <row r="387" spans="1:160" x14ac:dyDescent="0.25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</row>
    <row r="388" spans="1:160" x14ac:dyDescent="0.25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</row>
    <row r="389" spans="1:160" x14ac:dyDescent="0.25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</row>
    <row r="390" spans="1:160" x14ac:dyDescent="0.25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</row>
    <row r="391" spans="1:160" x14ac:dyDescent="0.25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</row>
    <row r="392" spans="1:160" x14ac:dyDescent="0.25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</row>
    <row r="393" spans="1:160" x14ac:dyDescent="0.25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</row>
    <row r="394" spans="1:160" x14ac:dyDescent="0.25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</row>
    <row r="395" spans="1:160" x14ac:dyDescent="0.25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</row>
    <row r="396" spans="1:160" x14ac:dyDescent="0.25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</row>
    <row r="397" spans="1:160" x14ac:dyDescent="0.25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</row>
    <row r="398" spans="1:160" x14ac:dyDescent="0.25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</row>
    <row r="399" spans="1:160" x14ac:dyDescent="0.25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</row>
    <row r="400" spans="1:160" x14ac:dyDescent="0.25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</row>
    <row r="401" spans="1:160" x14ac:dyDescent="0.25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</row>
    <row r="402" spans="1:160" x14ac:dyDescent="0.25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</row>
    <row r="403" spans="1:160" x14ac:dyDescent="0.25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</row>
    <row r="404" spans="1:160" x14ac:dyDescent="0.25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</row>
    <row r="405" spans="1:160" x14ac:dyDescent="0.25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</row>
    <row r="406" spans="1:160" x14ac:dyDescent="0.25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</row>
    <row r="407" spans="1:160" x14ac:dyDescent="0.25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</row>
    <row r="408" spans="1:160" x14ac:dyDescent="0.25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</row>
    <row r="409" spans="1:160" x14ac:dyDescent="0.25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</row>
    <row r="410" spans="1:160" x14ac:dyDescent="0.25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</row>
    <row r="411" spans="1:160" x14ac:dyDescent="0.25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</row>
    <row r="412" spans="1:160" x14ac:dyDescent="0.25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</row>
    <row r="413" spans="1:160" x14ac:dyDescent="0.25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</row>
    <row r="414" spans="1:160" x14ac:dyDescent="0.25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</row>
    <row r="415" spans="1:160" x14ac:dyDescent="0.25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</row>
    <row r="416" spans="1:160" x14ac:dyDescent="0.25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</row>
    <row r="417" spans="1:160" x14ac:dyDescent="0.25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</row>
    <row r="418" spans="1:160" x14ac:dyDescent="0.25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</row>
    <row r="419" spans="1:160" x14ac:dyDescent="0.25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</row>
    <row r="420" spans="1:160" x14ac:dyDescent="0.25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</row>
    <row r="421" spans="1:160" x14ac:dyDescent="0.25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</row>
    <row r="422" spans="1:160" x14ac:dyDescent="0.25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</row>
    <row r="423" spans="1:160" x14ac:dyDescent="0.25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</row>
    <row r="424" spans="1:160" x14ac:dyDescent="0.25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</row>
    <row r="425" spans="1:160" x14ac:dyDescent="0.25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</row>
    <row r="426" spans="1:160" x14ac:dyDescent="0.25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</row>
    <row r="427" spans="1:160" x14ac:dyDescent="0.25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</row>
    <row r="428" spans="1:160" x14ac:dyDescent="0.25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</row>
    <row r="429" spans="1:160" x14ac:dyDescent="0.25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</row>
    <row r="430" spans="1:160" x14ac:dyDescent="0.25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</row>
    <row r="431" spans="1:160" x14ac:dyDescent="0.25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</row>
    <row r="432" spans="1:160" x14ac:dyDescent="0.25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</row>
    <row r="433" spans="1:160" x14ac:dyDescent="0.25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</row>
    <row r="434" spans="1:160" x14ac:dyDescent="0.25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</row>
    <row r="435" spans="1:160" x14ac:dyDescent="0.25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</row>
    <row r="436" spans="1:160" x14ac:dyDescent="0.25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</row>
    <row r="437" spans="1:160" x14ac:dyDescent="0.25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</row>
    <row r="438" spans="1:160" x14ac:dyDescent="0.25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</row>
    <row r="439" spans="1:160" x14ac:dyDescent="0.25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</row>
    <row r="440" spans="1:160" x14ac:dyDescent="0.25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</row>
    <row r="441" spans="1:160" x14ac:dyDescent="0.25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</row>
    <row r="442" spans="1:160" x14ac:dyDescent="0.25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</row>
    <row r="443" spans="1:160" x14ac:dyDescent="0.25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</row>
    <row r="444" spans="1:160" x14ac:dyDescent="0.25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</row>
    <row r="445" spans="1:160" x14ac:dyDescent="0.25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</row>
    <row r="446" spans="1:160" x14ac:dyDescent="0.25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</row>
    <row r="447" spans="1:160" x14ac:dyDescent="0.25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</row>
    <row r="448" spans="1:160" x14ac:dyDescent="0.25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</row>
    <row r="449" spans="1:160" x14ac:dyDescent="0.25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</row>
    <row r="450" spans="1:160" x14ac:dyDescent="0.25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</row>
    <row r="451" spans="1:160" x14ac:dyDescent="0.25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</row>
    <row r="452" spans="1:160" x14ac:dyDescent="0.25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</row>
    <row r="453" spans="1:160" x14ac:dyDescent="0.25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</row>
    <row r="454" spans="1:160" x14ac:dyDescent="0.25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</row>
    <row r="455" spans="1:160" x14ac:dyDescent="0.25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</row>
    <row r="456" spans="1:160" x14ac:dyDescent="0.25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</row>
    <row r="457" spans="1:160" x14ac:dyDescent="0.25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</row>
    <row r="458" spans="1:160" x14ac:dyDescent="0.25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</row>
    <row r="459" spans="1:160" x14ac:dyDescent="0.25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</row>
    <row r="460" spans="1:160" x14ac:dyDescent="0.25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</row>
    <row r="461" spans="1:160" x14ac:dyDescent="0.25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</row>
    <row r="462" spans="1:160" x14ac:dyDescent="0.25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</row>
    <row r="463" spans="1:160" x14ac:dyDescent="0.25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</row>
    <row r="464" spans="1:160" x14ac:dyDescent="0.25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</row>
    <row r="465" spans="1:160" x14ac:dyDescent="0.25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</row>
    <row r="466" spans="1:160" x14ac:dyDescent="0.25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</row>
    <row r="467" spans="1:160" x14ac:dyDescent="0.25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</row>
    <row r="468" spans="1:160" x14ac:dyDescent="0.25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</row>
    <row r="469" spans="1:160" x14ac:dyDescent="0.25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</row>
    <row r="470" spans="1:160" x14ac:dyDescent="0.25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</row>
    <row r="471" spans="1:160" x14ac:dyDescent="0.25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</row>
    <row r="472" spans="1:160" x14ac:dyDescent="0.25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</row>
    <row r="473" spans="1:160" x14ac:dyDescent="0.25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</row>
    <row r="474" spans="1:160" x14ac:dyDescent="0.25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</row>
    <row r="475" spans="1:160" x14ac:dyDescent="0.25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</row>
    <row r="476" spans="1:160" x14ac:dyDescent="0.25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</row>
    <row r="477" spans="1:160" x14ac:dyDescent="0.25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</row>
    <row r="478" spans="1:160" x14ac:dyDescent="0.25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</row>
    <row r="479" spans="1:160" x14ac:dyDescent="0.25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</row>
    <row r="480" spans="1:160" x14ac:dyDescent="0.25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</row>
    <row r="481" spans="1:160" x14ac:dyDescent="0.25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</row>
    <row r="482" spans="1:160" x14ac:dyDescent="0.25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</row>
    <row r="483" spans="1:160" x14ac:dyDescent="0.25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</row>
    <row r="484" spans="1:160" x14ac:dyDescent="0.25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</row>
    <row r="485" spans="1:160" x14ac:dyDescent="0.25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</row>
    <row r="486" spans="1:160" x14ac:dyDescent="0.25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</row>
    <row r="487" spans="1:160" x14ac:dyDescent="0.25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</row>
    <row r="488" spans="1:160" x14ac:dyDescent="0.25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</row>
    <row r="489" spans="1:160" x14ac:dyDescent="0.25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</row>
    <row r="490" spans="1:160" x14ac:dyDescent="0.25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</row>
    <row r="491" spans="1:160" x14ac:dyDescent="0.25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</row>
    <row r="492" spans="1:160" x14ac:dyDescent="0.25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</row>
    <row r="493" spans="1:160" x14ac:dyDescent="0.25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</row>
    <row r="494" spans="1:160" x14ac:dyDescent="0.25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</row>
    <row r="495" spans="1:160" x14ac:dyDescent="0.25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</row>
    <row r="496" spans="1:160" x14ac:dyDescent="0.25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</row>
    <row r="497" spans="1:160" x14ac:dyDescent="0.25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</row>
    <row r="498" spans="1:160" x14ac:dyDescent="0.25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</row>
    <row r="499" spans="1:160" x14ac:dyDescent="0.25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</row>
    <row r="500" spans="1:160" x14ac:dyDescent="0.25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</row>
    <row r="501" spans="1:160" x14ac:dyDescent="0.25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</row>
    <row r="502" spans="1:160" x14ac:dyDescent="0.25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</row>
    <row r="503" spans="1:160" x14ac:dyDescent="0.25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</row>
    <row r="504" spans="1:160" x14ac:dyDescent="0.25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</row>
    <row r="505" spans="1:160" x14ac:dyDescent="0.25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</row>
    <row r="506" spans="1:160" x14ac:dyDescent="0.25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</row>
    <row r="507" spans="1:160" x14ac:dyDescent="0.25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</row>
    <row r="508" spans="1:160" x14ac:dyDescent="0.25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</row>
    <row r="509" spans="1:160" x14ac:dyDescent="0.25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</row>
    <row r="510" spans="1:160" x14ac:dyDescent="0.25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</row>
    <row r="511" spans="1:160" x14ac:dyDescent="0.25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</row>
    <row r="512" spans="1:160" x14ac:dyDescent="0.25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</row>
    <row r="513" spans="1:160" x14ac:dyDescent="0.25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</row>
    <row r="514" spans="1:160" x14ac:dyDescent="0.25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</row>
    <row r="515" spans="1:160" x14ac:dyDescent="0.25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</row>
    <row r="516" spans="1:160" x14ac:dyDescent="0.25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</row>
    <row r="517" spans="1:160" x14ac:dyDescent="0.25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</row>
    <row r="518" spans="1:160" x14ac:dyDescent="0.25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</row>
    <row r="519" spans="1:160" x14ac:dyDescent="0.25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</row>
    <row r="520" spans="1:160" x14ac:dyDescent="0.25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</row>
    <row r="521" spans="1:160" x14ac:dyDescent="0.25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</row>
    <row r="522" spans="1:160" x14ac:dyDescent="0.25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</row>
    <row r="523" spans="1:160" x14ac:dyDescent="0.25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</row>
    <row r="524" spans="1:160" x14ac:dyDescent="0.25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</row>
    <row r="525" spans="1:160" x14ac:dyDescent="0.25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</row>
    <row r="526" spans="1:160" x14ac:dyDescent="0.25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</row>
    <row r="527" spans="1:160" x14ac:dyDescent="0.25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</row>
    <row r="528" spans="1:160" x14ac:dyDescent="0.25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</row>
    <row r="529" spans="1:160" x14ac:dyDescent="0.25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</row>
    <row r="530" spans="1:160" x14ac:dyDescent="0.25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</row>
    <row r="531" spans="1:160" x14ac:dyDescent="0.25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</row>
    <row r="532" spans="1:160" x14ac:dyDescent="0.25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</row>
    <row r="533" spans="1:160" x14ac:dyDescent="0.25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</row>
    <row r="534" spans="1:160" x14ac:dyDescent="0.25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</row>
    <row r="535" spans="1:160" x14ac:dyDescent="0.25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</row>
    <row r="536" spans="1:160" x14ac:dyDescent="0.25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</row>
    <row r="537" spans="1:160" x14ac:dyDescent="0.25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</row>
    <row r="538" spans="1:160" x14ac:dyDescent="0.25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</row>
    <row r="539" spans="1:160" x14ac:dyDescent="0.25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</row>
    <row r="540" spans="1:160" x14ac:dyDescent="0.25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</row>
    <row r="541" spans="1:160" x14ac:dyDescent="0.25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</row>
    <row r="542" spans="1:160" x14ac:dyDescent="0.25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</row>
    <row r="543" spans="1:160" x14ac:dyDescent="0.25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</row>
    <row r="544" spans="1:160" x14ac:dyDescent="0.25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</row>
    <row r="545" spans="1:160" x14ac:dyDescent="0.25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</row>
    <row r="546" spans="1:160" x14ac:dyDescent="0.25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</row>
    <row r="547" spans="1:160" x14ac:dyDescent="0.25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</row>
    <row r="548" spans="1:160" x14ac:dyDescent="0.25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</row>
    <row r="549" spans="1:160" x14ac:dyDescent="0.25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</row>
    <row r="550" spans="1:160" x14ac:dyDescent="0.25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</row>
    <row r="551" spans="1:160" x14ac:dyDescent="0.25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</row>
    <row r="552" spans="1:160" x14ac:dyDescent="0.25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</row>
    <row r="553" spans="1:160" x14ac:dyDescent="0.25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</row>
    <row r="554" spans="1:160" x14ac:dyDescent="0.25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</row>
    <row r="555" spans="1:160" x14ac:dyDescent="0.25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</row>
    <row r="556" spans="1:160" x14ac:dyDescent="0.25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</row>
    <row r="557" spans="1:160" x14ac:dyDescent="0.25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</row>
    <row r="558" spans="1:160" x14ac:dyDescent="0.25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</row>
    <row r="559" spans="1:160" x14ac:dyDescent="0.25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</row>
    <row r="560" spans="1:160" x14ac:dyDescent="0.25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</row>
    <row r="561" spans="1:160" x14ac:dyDescent="0.25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</row>
    <row r="562" spans="1:160" x14ac:dyDescent="0.25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</row>
    <row r="563" spans="1:160" x14ac:dyDescent="0.25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</row>
    <row r="564" spans="1:160" x14ac:dyDescent="0.25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</row>
    <row r="565" spans="1:160" x14ac:dyDescent="0.25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</row>
    <row r="566" spans="1:160" x14ac:dyDescent="0.25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</row>
    <row r="567" spans="1:160" x14ac:dyDescent="0.25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</row>
    <row r="568" spans="1:160" x14ac:dyDescent="0.25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</row>
    <row r="569" spans="1:160" x14ac:dyDescent="0.25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</row>
    <row r="570" spans="1:160" x14ac:dyDescent="0.25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</row>
    <row r="571" spans="1:160" x14ac:dyDescent="0.25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</row>
    <row r="572" spans="1:160" x14ac:dyDescent="0.25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</row>
    <row r="573" spans="1:160" x14ac:dyDescent="0.25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</row>
    <row r="574" spans="1:160" x14ac:dyDescent="0.25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</row>
    <row r="575" spans="1:160" x14ac:dyDescent="0.25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</row>
    <row r="576" spans="1:160" x14ac:dyDescent="0.25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</row>
    <row r="577" spans="1:160" x14ac:dyDescent="0.25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</row>
    <row r="578" spans="1:160" x14ac:dyDescent="0.25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</row>
    <row r="579" spans="1:160" x14ac:dyDescent="0.25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</row>
    <row r="580" spans="1:160" x14ac:dyDescent="0.25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</row>
    <row r="581" spans="1:160" x14ac:dyDescent="0.25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</row>
    <row r="582" spans="1:160" x14ac:dyDescent="0.25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</row>
    <row r="583" spans="1:160" x14ac:dyDescent="0.25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</row>
    <row r="584" spans="1:160" x14ac:dyDescent="0.25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</row>
    <row r="585" spans="1:160" x14ac:dyDescent="0.25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</row>
    <row r="586" spans="1:160" x14ac:dyDescent="0.25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</row>
    <row r="587" spans="1:160" x14ac:dyDescent="0.25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</row>
    <row r="588" spans="1:160" x14ac:dyDescent="0.25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</row>
    <row r="589" spans="1:160" x14ac:dyDescent="0.25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</row>
    <row r="590" spans="1:160" x14ac:dyDescent="0.25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</row>
    <row r="591" spans="1:160" x14ac:dyDescent="0.25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</row>
    <row r="592" spans="1:160" x14ac:dyDescent="0.25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</row>
    <row r="593" spans="1:160" x14ac:dyDescent="0.25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</row>
    <row r="594" spans="1:160" x14ac:dyDescent="0.25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</row>
    <row r="595" spans="1:160" x14ac:dyDescent="0.25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</row>
    <row r="596" spans="1:160" x14ac:dyDescent="0.25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</row>
    <row r="597" spans="1:160" x14ac:dyDescent="0.25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</row>
    <row r="598" spans="1:160" x14ac:dyDescent="0.25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</row>
    <row r="599" spans="1:160" x14ac:dyDescent="0.25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</row>
    <row r="600" spans="1:160" x14ac:dyDescent="0.25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</row>
    <row r="601" spans="1:160" x14ac:dyDescent="0.25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</row>
    <row r="602" spans="1:160" x14ac:dyDescent="0.25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</row>
    <row r="603" spans="1:160" x14ac:dyDescent="0.25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</row>
    <row r="604" spans="1:160" x14ac:dyDescent="0.25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</row>
    <row r="605" spans="1:160" x14ac:dyDescent="0.25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</row>
    <row r="606" spans="1:160" x14ac:dyDescent="0.25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</row>
    <row r="607" spans="1:160" x14ac:dyDescent="0.25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</row>
    <row r="608" spans="1:160" x14ac:dyDescent="0.25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</row>
    <row r="609" spans="1:160" x14ac:dyDescent="0.25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</row>
    <row r="610" spans="1:160" x14ac:dyDescent="0.25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</row>
    <row r="611" spans="1:160" x14ac:dyDescent="0.25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</row>
    <row r="612" spans="1:160" x14ac:dyDescent="0.25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</row>
    <row r="613" spans="1:160" x14ac:dyDescent="0.25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</row>
    <row r="614" spans="1:160" x14ac:dyDescent="0.25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</row>
    <row r="615" spans="1:160" x14ac:dyDescent="0.25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</row>
    <row r="616" spans="1:160" x14ac:dyDescent="0.25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</row>
    <row r="617" spans="1:160" x14ac:dyDescent="0.25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</row>
    <row r="618" spans="1:160" x14ac:dyDescent="0.25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</row>
    <row r="619" spans="1:160" x14ac:dyDescent="0.25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</row>
    <row r="620" spans="1:160" x14ac:dyDescent="0.25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</row>
    <row r="621" spans="1:160" x14ac:dyDescent="0.25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</row>
    <row r="622" spans="1:160" x14ac:dyDescent="0.25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</row>
    <row r="623" spans="1:160" x14ac:dyDescent="0.25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</row>
    <row r="624" spans="1:160" x14ac:dyDescent="0.25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</row>
    <row r="625" spans="1:160" x14ac:dyDescent="0.25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</row>
    <row r="626" spans="1:160" x14ac:dyDescent="0.25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</row>
    <row r="627" spans="1:160" x14ac:dyDescent="0.25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</row>
    <row r="628" spans="1:160" x14ac:dyDescent="0.25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</row>
    <row r="629" spans="1:160" x14ac:dyDescent="0.25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</row>
    <row r="630" spans="1:160" x14ac:dyDescent="0.25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</row>
    <row r="631" spans="1:160" x14ac:dyDescent="0.25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</row>
    <row r="632" spans="1:160" x14ac:dyDescent="0.25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</row>
    <row r="633" spans="1:160" x14ac:dyDescent="0.25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</row>
    <row r="634" spans="1:160" x14ac:dyDescent="0.25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</row>
    <row r="635" spans="1:160" x14ac:dyDescent="0.25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</row>
    <row r="636" spans="1:160" x14ac:dyDescent="0.25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</row>
    <row r="637" spans="1:160" x14ac:dyDescent="0.25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</row>
    <row r="638" spans="1:160" x14ac:dyDescent="0.25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</row>
    <row r="639" spans="1:160" x14ac:dyDescent="0.25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</row>
    <row r="640" spans="1:160" x14ac:dyDescent="0.25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</row>
    <row r="641" spans="1:160" x14ac:dyDescent="0.25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</row>
    <row r="642" spans="1:160" x14ac:dyDescent="0.25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</row>
    <row r="643" spans="1:160" x14ac:dyDescent="0.25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</row>
    <row r="644" spans="1:160" x14ac:dyDescent="0.25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</row>
    <row r="645" spans="1:160" x14ac:dyDescent="0.25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</row>
    <row r="646" spans="1:160" x14ac:dyDescent="0.25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</row>
    <row r="647" spans="1:160" x14ac:dyDescent="0.25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</row>
    <row r="648" spans="1:160" x14ac:dyDescent="0.25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</row>
    <row r="649" spans="1:160" x14ac:dyDescent="0.25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</row>
    <row r="650" spans="1:160" x14ac:dyDescent="0.25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</row>
    <row r="651" spans="1:160" x14ac:dyDescent="0.25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</row>
    <row r="652" spans="1:160" x14ac:dyDescent="0.25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</row>
    <row r="653" spans="1:160" x14ac:dyDescent="0.25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</row>
    <row r="654" spans="1:160" x14ac:dyDescent="0.25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</row>
    <row r="655" spans="1:160" x14ac:dyDescent="0.25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</row>
    <row r="656" spans="1:160" x14ac:dyDescent="0.25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</row>
    <row r="657" spans="1:160" x14ac:dyDescent="0.25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</row>
    <row r="658" spans="1:160" x14ac:dyDescent="0.25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</row>
    <row r="659" spans="1:160" x14ac:dyDescent="0.25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</row>
    <row r="660" spans="1:160" x14ac:dyDescent="0.25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</row>
    <row r="661" spans="1:160" x14ac:dyDescent="0.25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</row>
    <row r="662" spans="1:160" x14ac:dyDescent="0.25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</row>
    <row r="663" spans="1:160" x14ac:dyDescent="0.25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</row>
    <row r="664" spans="1:160" x14ac:dyDescent="0.25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</row>
    <row r="665" spans="1:160" x14ac:dyDescent="0.25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</row>
    <row r="666" spans="1:160" x14ac:dyDescent="0.25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</row>
    <row r="667" spans="1:160" x14ac:dyDescent="0.25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</row>
    <row r="668" spans="1:160" x14ac:dyDescent="0.25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</row>
    <row r="669" spans="1:160" x14ac:dyDescent="0.25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</row>
    <row r="670" spans="1:160" x14ac:dyDescent="0.25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</row>
    <row r="671" spans="1:160" x14ac:dyDescent="0.25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</row>
    <row r="672" spans="1:160" x14ac:dyDescent="0.25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</row>
    <row r="673" spans="1:160" x14ac:dyDescent="0.25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</row>
    <row r="674" spans="1:160" x14ac:dyDescent="0.25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</row>
    <row r="675" spans="1:160" x14ac:dyDescent="0.25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</row>
    <row r="676" spans="1:160" x14ac:dyDescent="0.25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</row>
    <row r="677" spans="1:160" x14ac:dyDescent="0.25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</row>
    <row r="678" spans="1:160" x14ac:dyDescent="0.25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</row>
    <row r="679" spans="1:160" x14ac:dyDescent="0.25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</row>
    <row r="680" spans="1:160" x14ac:dyDescent="0.25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</row>
    <row r="681" spans="1:160" x14ac:dyDescent="0.25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</row>
    <row r="682" spans="1:160" x14ac:dyDescent="0.25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</row>
    <row r="683" spans="1:160" x14ac:dyDescent="0.25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</row>
    <row r="684" spans="1:160" x14ac:dyDescent="0.25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</row>
    <row r="685" spans="1:160" x14ac:dyDescent="0.25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</row>
    <row r="686" spans="1:160" x14ac:dyDescent="0.25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</row>
    <row r="687" spans="1:160" x14ac:dyDescent="0.25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</row>
    <row r="688" spans="1:160" x14ac:dyDescent="0.25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</row>
    <row r="689" spans="1:160" x14ac:dyDescent="0.25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</row>
    <row r="690" spans="1:160" x14ac:dyDescent="0.25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</row>
    <row r="691" spans="1:160" x14ac:dyDescent="0.25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</row>
    <row r="692" spans="1:160" x14ac:dyDescent="0.25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</row>
    <row r="693" spans="1:160" x14ac:dyDescent="0.25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</row>
    <row r="694" spans="1:160" x14ac:dyDescent="0.25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</row>
    <row r="695" spans="1:160" x14ac:dyDescent="0.25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</row>
    <row r="696" spans="1:160" x14ac:dyDescent="0.25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</row>
    <row r="697" spans="1:160" x14ac:dyDescent="0.25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</row>
    <row r="698" spans="1:160" x14ac:dyDescent="0.25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</row>
    <row r="699" spans="1:160" x14ac:dyDescent="0.25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</row>
    <row r="700" spans="1:160" x14ac:dyDescent="0.25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</row>
    <row r="701" spans="1:160" x14ac:dyDescent="0.25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</row>
    <row r="702" spans="1:160" x14ac:dyDescent="0.25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</row>
    <row r="703" spans="1:160" x14ac:dyDescent="0.25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</row>
    <row r="704" spans="1:160" x14ac:dyDescent="0.25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</row>
    <row r="705" spans="1:160" x14ac:dyDescent="0.25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</row>
    <row r="706" spans="1:160" x14ac:dyDescent="0.25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</row>
    <row r="707" spans="1:160" x14ac:dyDescent="0.25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</row>
    <row r="708" spans="1:160" x14ac:dyDescent="0.25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</row>
    <row r="709" spans="1:160" x14ac:dyDescent="0.25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</row>
    <row r="710" spans="1:160" x14ac:dyDescent="0.25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</row>
    <row r="711" spans="1:160" x14ac:dyDescent="0.25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</row>
    <row r="712" spans="1:160" x14ac:dyDescent="0.25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</row>
    <row r="713" spans="1:160" x14ac:dyDescent="0.25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</row>
    <row r="714" spans="1:160" x14ac:dyDescent="0.25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</row>
    <row r="715" spans="1:160" x14ac:dyDescent="0.25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</row>
    <row r="716" spans="1:160" x14ac:dyDescent="0.25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</row>
    <row r="717" spans="1:160" x14ac:dyDescent="0.25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</row>
    <row r="718" spans="1:160" x14ac:dyDescent="0.25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</row>
    <row r="719" spans="1:160" x14ac:dyDescent="0.25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</row>
    <row r="720" spans="1:160" x14ac:dyDescent="0.25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</row>
    <row r="721" spans="1:160" x14ac:dyDescent="0.25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</row>
    <row r="722" spans="1:160" x14ac:dyDescent="0.25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</row>
    <row r="723" spans="1:160" x14ac:dyDescent="0.25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</row>
    <row r="724" spans="1:160" x14ac:dyDescent="0.25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</row>
    <row r="725" spans="1:160" x14ac:dyDescent="0.25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</row>
    <row r="726" spans="1:160" x14ac:dyDescent="0.25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</row>
    <row r="727" spans="1:160" x14ac:dyDescent="0.25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</row>
    <row r="728" spans="1:160" x14ac:dyDescent="0.25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</row>
    <row r="729" spans="1:160" x14ac:dyDescent="0.25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</row>
    <row r="730" spans="1:160" x14ac:dyDescent="0.25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</row>
    <row r="731" spans="1:160" x14ac:dyDescent="0.25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</row>
    <row r="732" spans="1:160" x14ac:dyDescent="0.25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</row>
    <row r="733" spans="1:160" x14ac:dyDescent="0.25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</row>
    <row r="734" spans="1:160" x14ac:dyDescent="0.25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</row>
    <row r="735" spans="1:160" x14ac:dyDescent="0.25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</row>
    <row r="736" spans="1:160" x14ac:dyDescent="0.25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</row>
    <row r="737" spans="1:160" x14ac:dyDescent="0.25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</row>
    <row r="738" spans="1:160" x14ac:dyDescent="0.25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</row>
    <row r="739" spans="1:160" x14ac:dyDescent="0.25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</row>
    <row r="740" spans="1:160" x14ac:dyDescent="0.25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</row>
    <row r="741" spans="1:160" x14ac:dyDescent="0.25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</row>
    <row r="742" spans="1:160" x14ac:dyDescent="0.25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</row>
    <row r="743" spans="1:160" x14ac:dyDescent="0.25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</row>
    <row r="744" spans="1:160" x14ac:dyDescent="0.25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</row>
    <row r="745" spans="1:160" x14ac:dyDescent="0.25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</row>
    <row r="746" spans="1:160" x14ac:dyDescent="0.25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</row>
    <row r="747" spans="1:160" x14ac:dyDescent="0.25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</row>
    <row r="748" spans="1:160" x14ac:dyDescent="0.25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</row>
    <row r="749" spans="1:160" x14ac:dyDescent="0.25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</row>
    <row r="750" spans="1:160" x14ac:dyDescent="0.25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</row>
    <row r="751" spans="1:160" x14ac:dyDescent="0.25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</row>
    <row r="752" spans="1:160" x14ac:dyDescent="0.25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</row>
    <row r="753" spans="1:160" x14ac:dyDescent="0.25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</row>
    <row r="754" spans="1:160" x14ac:dyDescent="0.25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</row>
    <row r="755" spans="1:160" x14ac:dyDescent="0.25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</row>
    <row r="756" spans="1:160" x14ac:dyDescent="0.25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</row>
    <row r="757" spans="1:160" x14ac:dyDescent="0.25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</row>
    <row r="758" spans="1:160" x14ac:dyDescent="0.25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</row>
    <row r="759" spans="1:160" x14ac:dyDescent="0.25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</row>
    <row r="760" spans="1:160" x14ac:dyDescent="0.25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</row>
    <row r="761" spans="1:160" x14ac:dyDescent="0.25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</row>
    <row r="762" spans="1:160" x14ac:dyDescent="0.25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</row>
    <row r="763" spans="1:160" x14ac:dyDescent="0.25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</row>
    <row r="764" spans="1:160" x14ac:dyDescent="0.25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</row>
    <row r="765" spans="1:160" x14ac:dyDescent="0.25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</row>
    <row r="766" spans="1:160" x14ac:dyDescent="0.25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</row>
    <row r="767" spans="1:160" x14ac:dyDescent="0.25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</row>
    <row r="768" spans="1:160" x14ac:dyDescent="0.25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</row>
    <row r="769" spans="1:160" x14ac:dyDescent="0.25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</row>
    <row r="770" spans="1:160" x14ac:dyDescent="0.25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</row>
    <row r="771" spans="1:160" x14ac:dyDescent="0.25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</row>
    <row r="772" spans="1:160" x14ac:dyDescent="0.25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</row>
    <row r="773" spans="1:160" x14ac:dyDescent="0.25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</row>
    <row r="774" spans="1:160" x14ac:dyDescent="0.25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</row>
    <row r="775" spans="1:160" x14ac:dyDescent="0.25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</row>
    <row r="776" spans="1:160" x14ac:dyDescent="0.25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</row>
    <row r="777" spans="1:160" x14ac:dyDescent="0.25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</row>
    <row r="778" spans="1:160" x14ac:dyDescent="0.25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</row>
    <row r="779" spans="1:160" x14ac:dyDescent="0.25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</row>
    <row r="780" spans="1:160" x14ac:dyDescent="0.25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</row>
    <row r="781" spans="1:160" x14ac:dyDescent="0.25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</row>
    <row r="782" spans="1:160" x14ac:dyDescent="0.25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</row>
    <row r="783" spans="1:160" x14ac:dyDescent="0.25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</row>
    <row r="784" spans="1:160" x14ac:dyDescent="0.25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</row>
    <row r="785" spans="1:160" x14ac:dyDescent="0.25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</row>
    <row r="786" spans="1:160" x14ac:dyDescent="0.25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</row>
    <row r="787" spans="1:160" x14ac:dyDescent="0.25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</row>
    <row r="788" spans="1:160" x14ac:dyDescent="0.25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</row>
    <row r="789" spans="1:160" x14ac:dyDescent="0.25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</row>
    <row r="790" spans="1:160" x14ac:dyDescent="0.25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</row>
    <row r="791" spans="1:160" x14ac:dyDescent="0.25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</row>
    <row r="792" spans="1:160" x14ac:dyDescent="0.25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</row>
    <row r="793" spans="1:160" x14ac:dyDescent="0.25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</row>
    <row r="794" spans="1:160" x14ac:dyDescent="0.25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</row>
    <row r="795" spans="1:160" x14ac:dyDescent="0.25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</row>
    <row r="796" spans="1:160" x14ac:dyDescent="0.25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</row>
    <row r="797" spans="1:160" x14ac:dyDescent="0.25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</row>
    <row r="798" spans="1:160" x14ac:dyDescent="0.25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</row>
    <row r="799" spans="1:160" x14ac:dyDescent="0.25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</row>
    <row r="800" spans="1:160" x14ac:dyDescent="0.25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</row>
    <row r="801" spans="1:160" x14ac:dyDescent="0.25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</row>
    <row r="802" spans="1:160" x14ac:dyDescent="0.25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</row>
    <row r="803" spans="1:160" x14ac:dyDescent="0.25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</row>
    <row r="804" spans="1:160" x14ac:dyDescent="0.25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</row>
    <row r="805" spans="1:160" x14ac:dyDescent="0.25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</row>
    <row r="806" spans="1:160" x14ac:dyDescent="0.25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</row>
    <row r="807" spans="1:160" x14ac:dyDescent="0.25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</row>
    <row r="808" spans="1:160" x14ac:dyDescent="0.25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</row>
    <row r="809" spans="1:160" x14ac:dyDescent="0.25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</row>
    <row r="810" spans="1:160" x14ac:dyDescent="0.25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</row>
    <row r="811" spans="1:160" x14ac:dyDescent="0.25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</row>
    <row r="812" spans="1:160" x14ac:dyDescent="0.25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</row>
    <row r="813" spans="1:160" x14ac:dyDescent="0.25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</row>
    <row r="814" spans="1:160" x14ac:dyDescent="0.25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</row>
    <row r="815" spans="1:160" x14ac:dyDescent="0.25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</row>
    <row r="816" spans="1:160" x14ac:dyDescent="0.25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</row>
    <row r="817" spans="1:160" x14ac:dyDescent="0.25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</row>
    <row r="818" spans="1:160" x14ac:dyDescent="0.25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</row>
    <row r="819" spans="1:160" x14ac:dyDescent="0.25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</row>
    <row r="820" spans="1:160" x14ac:dyDescent="0.25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</row>
    <row r="821" spans="1:160" x14ac:dyDescent="0.25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</row>
    <row r="822" spans="1:160" x14ac:dyDescent="0.25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</row>
    <row r="823" spans="1:160" x14ac:dyDescent="0.25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</row>
    <row r="824" spans="1:160" x14ac:dyDescent="0.25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</row>
    <row r="825" spans="1:160" x14ac:dyDescent="0.25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</row>
    <row r="826" spans="1:160" x14ac:dyDescent="0.25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</row>
    <row r="827" spans="1:160" x14ac:dyDescent="0.25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</row>
    <row r="828" spans="1:160" x14ac:dyDescent="0.25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</row>
    <row r="829" spans="1:160" x14ac:dyDescent="0.25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</row>
    <row r="830" spans="1:160" x14ac:dyDescent="0.25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</row>
    <row r="831" spans="1:160" x14ac:dyDescent="0.25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</row>
    <row r="832" spans="1:160" x14ac:dyDescent="0.25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</row>
    <row r="833" spans="1:160" x14ac:dyDescent="0.25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</row>
    <row r="834" spans="1:160" x14ac:dyDescent="0.25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</row>
    <row r="835" spans="1:160" x14ac:dyDescent="0.25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</row>
    <row r="836" spans="1:160" x14ac:dyDescent="0.25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</row>
    <row r="837" spans="1:160" x14ac:dyDescent="0.25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</row>
    <row r="838" spans="1:160" x14ac:dyDescent="0.25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</row>
    <row r="839" spans="1:160" x14ac:dyDescent="0.25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</row>
    <row r="840" spans="1:160" x14ac:dyDescent="0.25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</row>
    <row r="841" spans="1:160" x14ac:dyDescent="0.25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</row>
    <row r="842" spans="1:160" x14ac:dyDescent="0.25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</row>
    <row r="843" spans="1:160" x14ac:dyDescent="0.25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</row>
    <row r="844" spans="1:160" x14ac:dyDescent="0.25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</row>
    <row r="845" spans="1:160" x14ac:dyDescent="0.25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</row>
    <row r="846" spans="1:160" x14ac:dyDescent="0.25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</row>
    <row r="847" spans="1:160" x14ac:dyDescent="0.25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</row>
    <row r="848" spans="1:160" x14ac:dyDescent="0.25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</row>
    <row r="849" spans="1:160" x14ac:dyDescent="0.25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</row>
    <row r="850" spans="1:160" x14ac:dyDescent="0.25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</row>
    <row r="851" spans="1:160" x14ac:dyDescent="0.25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</row>
    <row r="852" spans="1:160" x14ac:dyDescent="0.25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</row>
    <row r="853" spans="1:160" x14ac:dyDescent="0.25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</row>
    <row r="854" spans="1:160" x14ac:dyDescent="0.25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</row>
    <row r="855" spans="1:160" x14ac:dyDescent="0.25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</row>
    <row r="856" spans="1:160" x14ac:dyDescent="0.25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</row>
    <row r="857" spans="1:160" x14ac:dyDescent="0.25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</row>
    <row r="858" spans="1:160" x14ac:dyDescent="0.25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</row>
    <row r="859" spans="1:160" x14ac:dyDescent="0.25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</row>
    <row r="860" spans="1:160" x14ac:dyDescent="0.25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</row>
    <row r="861" spans="1:160" x14ac:dyDescent="0.25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</row>
    <row r="862" spans="1:160" x14ac:dyDescent="0.25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</row>
    <row r="863" spans="1:160" x14ac:dyDescent="0.25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</row>
    <row r="864" spans="1:160" x14ac:dyDescent="0.25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</row>
    <row r="865" spans="1:160" x14ac:dyDescent="0.25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</row>
    <row r="866" spans="1:160" x14ac:dyDescent="0.25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</row>
    <row r="867" spans="1:160" x14ac:dyDescent="0.25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</row>
    <row r="868" spans="1:160" x14ac:dyDescent="0.25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</row>
    <row r="869" spans="1:160" x14ac:dyDescent="0.25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</row>
    <row r="870" spans="1:160" x14ac:dyDescent="0.25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</row>
    <row r="871" spans="1:160" x14ac:dyDescent="0.25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</row>
    <row r="872" spans="1:160" x14ac:dyDescent="0.25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</row>
    <row r="873" spans="1:160" x14ac:dyDescent="0.25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</row>
    <row r="874" spans="1:160" x14ac:dyDescent="0.25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</row>
    <row r="875" spans="1:160" x14ac:dyDescent="0.25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</row>
    <row r="876" spans="1:160" x14ac:dyDescent="0.25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</row>
    <row r="877" spans="1:160" x14ac:dyDescent="0.25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</row>
    <row r="878" spans="1:160" x14ac:dyDescent="0.25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</row>
    <row r="879" spans="1:160" x14ac:dyDescent="0.25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</row>
    <row r="880" spans="1:160" x14ac:dyDescent="0.25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</row>
    <row r="881" spans="1:160" x14ac:dyDescent="0.25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</row>
    <row r="882" spans="1:160" x14ac:dyDescent="0.25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</row>
    <row r="883" spans="1:160" x14ac:dyDescent="0.25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</row>
    <row r="884" spans="1:160" x14ac:dyDescent="0.25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</row>
    <row r="885" spans="1:160" x14ac:dyDescent="0.25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</row>
    <row r="886" spans="1:160" x14ac:dyDescent="0.25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</row>
    <row r="887" spans="1:160" x14ac:dyDescent="0.25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</row>
    <row r="888" spans="1:160" x14ac:dyDescent="0.25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</row>
    <row r="889" spans="1:160" x14ac:dyDescent="0.25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</row>
    <row r="890" spans="1:160" x14ac:dyDescent="0.25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</row>
    <row r="891" spans="1:160" x14ac:dyDescent="0.25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</row>
    <row r="892" spans="1:160" x14ac:dyDescent="0.25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</row>
    <row r="893" spans="1:160" x14ac:dyDescent="0.25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</row>
    <row r="894" spans="1:160" x14ac:dyDescent="0.25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</row>
    <row r="895" spans="1:160" x14ac:dyDescent="0.25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</row>
    <row r="896" spans="1:160" x14ac:dyDescent="0.25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</row>
    <row r="897" spans="1:160" x14ac:dyDescent="0.25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</row>
    <row r="898" spans="1:160" x14ac:dyDescent="0.25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</row>
    <row r="899" spans="1:160" x14ac:dyDescent="0.25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</row>
    <row r="900" spans="1:160" x14ac:dyDescent="0.25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</row>
    <row r="901" spans="1:160" x14ac:dyDescent="0.25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</row>
    <row r="902" spans="1:160" x14ac:dyDescent="0.25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</row>
    <row r="903" spans="1:160" x14ac:dyDescent="0.25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</row>
    <row r="904" spans="1:160" x14ac:dyDescent="0.25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</row>
    <row r="905" spans="1:160" x14ac:dyDescent="0.25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</row>
    <row r="906" spans="1:160" x14ac:dyDescent="0.25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</row>
    <row r="907" spans="1:160" x14ac:dyDescent="0.25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</row>
    <row r="908" spans="1:160" x14ac:dyDescent="0.25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</row>
    <row r="909" spans="1:160" x14ac:dyDescent="0.25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</row>
    <row r="910" spans="1:160" x14ac:dyDescent="0.25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</row>
    <row r="911" spans="1:160" x14ac:dyDescent="0.25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</row>
    <row r="912" spans="1:160" x14ac:dyDescent="0.25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</row>
    <row r="913" spans="1:160" x14ac:dyDescent="0.25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</row>
    <row r="914" spans="1:160" x14ac:dyDescent="0.25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</row>
    <row r="915" spans="1:160" x14ac:dyDescent="0.25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</row>
    <row r="916" spans="1:160" x14ac:dyDescent="0.25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</row>
    <row r="917" spans="1:160" x14ac:dyDescent="0.25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</row>
    <row r="918" spans="1:160" x14ac:dyDescent="0.25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</row>
    <row r="919" spans="1:160" x14ac:dyDescent="0.25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</row>
    <row r="920" spans="1:160" x14ac:dyDescent="0.25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</row>
    <row r="921" spans="1:160" x14ac:dyDescent="0.25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</row>
    <row r="922" spans="1:160" x14ac:dyDescent="0.25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</row>
    <row r="923" spans="1:160" x14ac:dyDescent="0.25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</row>
    <row r="924" spans="1:160" x14ac:dyDescent="0.25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</row>
    <row r="925" spans="1:160" x14ac:dyDescent="0.25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</row>
    <row r="926" spans="1:160" x14ac:dyDescent="0.25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</row>
    <row r="927" spans="1:160" x14ac:dyDescent="0.25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</row>
    <row r="928" spans="1:160" x14ac:dyDescent="0.25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</row>
    <row r="929" spans="1:160" x14ac:dyDescent="0.25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</row>
    <row r="930" spans="1:160" x14ac:dyDescent="0.25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</row>
    <row r="931" spans="1:160" x14ac:dyDescent="0.25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</row>
    <row r="932" spans="1:160" x14ac:dyDescent="0.25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</row>
    <row r="933" spans="1:160" x14ac:dyDescent="0.25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</row>
    <row r="934" spans="1:160" x14ac:dyDescent="0.25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</row>
    <row r="935" spans="1:160" x14ac:dyDescent="0.25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</row>
    <row r="936" spans="1:160" x14ac:dyDescent="0.25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</row>
    <row r="937" spans="1:160" x14ac:dyDescent="0.25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</row>
    <row r="938" spans="1:160" x14ac:dyDescent="0.25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</row>
    <row r="939" spans="1:160" x14ac:dyDescent="0.25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</row>
    <row r="940" spans="1:160" x14ac:dyDescent="0.25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</row>
    <row r="941" spans="1:160" x14ac:dyDescent="0.25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</row>
    <row r="942" spans="1:160" x14ac:dyDescent="0.25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</row>
    <row r="943" spans="1:160" x14ac:dyDescent="0.25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</row>
    <row r="944" spans="1:160" x14ac:dyDescent="0.25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</row>
    <row r="945" spans="1:160" x14ac:dyDescent="0.25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</row>
    <row r="946" spans="1:160" x14ac:dyDescent="0.25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</row>
    <row r="947" spans="1:160" x14ac:dyDescent="0.25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</row>
    <row r="948" spans="1:160" x14ac:dyDescent="0.25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</row>
    <row r="949" spans="1:160" x14ac:dyDescent="0.25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</row>
    <row r="950" spans="1:160" x14ac:dyDescent="0.25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</row>
    <row r="951" spans="1:160" x14ac:dyDescent="0.25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</row>
    <row r="952" spans="1:160" x14ac:dyDescent="0.25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</row>
    <row r="953" spans="1:160" x14ac:dyDescent="0.25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</row>
    <row r="954" spans="1:160" x14ac:dyDescent="0.25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</row>
    <row r="955" spans="1:160" x14ac:dyDescent="0.25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</row>
    <row r="956" spans="1:160" x14ac:dyDescent="0.25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</row>
    <row r="957" spans="1:160" x14ac:dyDescent="0.25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</row>
    <row r="958" spans="1:160" x14ac:dyDescent="0.25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</row>
    <row r="959" spans="1:160" x14ac:dyDescent="0.25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</row>
    <row r="960" spans="1:160" x14ac:dyDescent="0.25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</row>
    <row r="961" spans="1:160" x14ac:dyDescent="0.25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</row>
    <row r="962" spans="1:160" x14ac:dyDescent="0.25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</row>
    <row r="963" spans="1:160" x14ac:dyDescent="0.25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</row>
    <row r="964" spans="1:160" x14ac:dyDescent="0.25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</row>
    <row r="965" spans="1:160" x14ac:dyDescent="0.25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</row>
    <row r="966" spans="1:160" x14ac:dyDescent="0.25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</row>
    <row r="967" spans="1:160" x14ac:dyDescent="0.25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</row>
    <row r="968" spans="1:160" x14ac:dyDescent="0.25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</row>
    <row r="969" spans="1:160" x14ac:dyDescent="0.25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</row>
    <row r="970" spans="1:160" x14ac:dyDescent="0.25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</row>
    <row r="971" spans="1:160" x14ac:dyDescent="0.25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</row>
    <row r="972" spans="1:160" x14ac:dyDescent="0.25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</row>
    <row r="973" spans="1:160" x14ac:dyDescent="0.25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</row>
    <row r="974" spans="1:160" x14ac:dyDescent="0.25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</row>
    <row r="975" spans="1:160" x14ac:dyDescent="0.25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</row>
    <row r="976" spans="1:160" x14ac:dyDescent="0.25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</row>
    <row r="977" spans="1:160" x14ac:dyDescent="0.25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</row>
    <row r="978" spans="1:160" x14ac:dyDescent="0.25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</row>
    <row r="979" spans="1:160" x14ac:dyDescent="0.25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</row>
    <row r="980" spans="1:160" x14ac:dyDescent="0.25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</row>
    <row r="981" spans="1:160" x14ac:dyDescent="0.25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</row>
    <row r="982" spans="1:160" x14ac:dyDescent="0.25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</row>
    <row r="983" spans="1:160" x14ac:dyDescent="0.25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</row>
    <row r="984" spans="1:160" x14ac:dyDescent="0.25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</row>
    <row r="985" spans="1:160" x14ac:dyDescent="0.25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</row>
    <row r="986" spans="1:160" x14ac:dyDescent="0.25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</row>
    <row r="987" spans="1:160" x14ac:dyDescent="0.25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</row>
    <row r="988" spans="1:160" x14ac:dyDescent="0.25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</row>
    <row r="989" spans="1:160" x14ac:dyDescent="0.25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</row>
    <row r="990" spans="1:160" x14ac:dyDescent="0.25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</row>
    <row r="991" spans="1:160" x14ac:dyDescent="0.25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</row>
    <row r="992" spans="1:160" x14ac:dyDescent="0.25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</row>
    <row r="993" spans="1:160" x14ac:dyDescent="0.25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</row>
    <row r="994" spans="1:160" x14ac:dyDescent="0.25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</row>
    <row r="995" spans="1:160" x14ac:dyDescent="0.25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</row>
    <row r="996" spans="1:160" x14ac:dyDescent="0.25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</row>
    <row r="997" spans="1:160" x14ac:dyDescent="0.25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</row>
    <row r="998" spans="1:160" x14ac:dyDescent="0.25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</row>
    <row r="999" spans="1:160" x14ac:dyDescent="0.25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5" sqref="O5"/>
    </sheetView>
  </sheetViews>
  <sheetFormatPr defaultRowHeight="13.2" x14ac:dyDescent="0.25"/>
  <cols>
    <col min="1" max="1" width="9.6640625" style="40" customWidth="1"/>
    <col min="2" max="18" width="7.6640625" style="38" customWidth="1"/>
  </cols>
  <sheetData>
    <row r="1" spans="1:26" ht="16.2" thickBot="1" x14ac:dyDescent="0.3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</row>
    <row r="2" spans="1:26" x14ac:dyDescent="0.25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8" thickBot="1" x14ac:dyDescent="0.3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</row>
    <row r="4" spans="1:26" x14ac:dyDescent="0.25">
      <c r="A4" s="34">
        <v>36678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</row>
    <row r="5" spans="1:26" x14ac:dyDescent="0.25">
      <c r="A5" s="34">
        <v>36708</v>
      </c>
      <c r="B5" s="35">
        <v>44.969401920000003</v>
      </c>
      <c r="C5" s="35">
        <v>0</v>
      </c>
      <c r="D5" s="35">
        <v>-868.88643300000001</v>
      </c>
      <c r="E5" s="35">
        <v>913.85583492000001</v>
      </c>
      <c r="F5" s="35">
        <v>913.85583492000001</v>
      </c>
      <c r="G5" s="35">
        <v>0</v>
      </c>
      <c r="H5" s="39">
        <v>0</v>
      </c>
      <c r="I5" s="37">
        <v>-2.0419130017999998</v>
      </c>
      <c r="J5" s="38">
        <v>2.7744238399999999</v>
      </c>
      <c r="K5" s="38">
        <v>-110.59318575</v>
      </c>
      <c r="L5" s="38">
        <v>-70.331987359999999</v>
      </c>
      <c r="M5" s="38">
        <v>-33.401409360000002</v>
      </c>
      <c r="N5" s="38">
        <v>-16.25311554</v>
      </c>
      <c r="O5" s="38">
        <v>15.360592479999999</v>
      </c>
      <c r="P5" s="38">
        <v>29.83919448</v>
      </c>
      <c r="Q5" s="38">
        <v>56.227820199999996</v>
      </c>
      <c r="R5" s="39">
        <v>79.400369799999993</v>
      </c>
    </row>
    <row r="6" spans="1:26" x14ac:dyDescent="0.25">
      <c r="A6" s="34">
        <v>36739</v>
      </c>
      <c r="B6" s="35">
        <v>43.25244404</v>
      </c>
      <c r="C6" s="35">
        <v>0</v>
      </c>
      <c r="D6" s="35">
        <v>-84.727764730000004</v>
      </c>
      <c r="E6" s="35">
        <v>127.98020877</v>
      </c>
      <c r="F6" s="35">
        <v>127.98020877</v>
      </c>
      <c r="G6" s="35">
        <v>0</v>
      </c>
      <c r="H6" s="39">
        <v>0</v>
      </c>
      <c r="I6" s="37">
        <v>3.1253040726000001</v>
      </c>
      <c r="J6" s="38">
        <v>-1.5687079799999999</v>
      </c>
      <c r="K6" s="38">
        <v>81.424423129999994</v>
      </c>
      <c r="L6" s="38">
        <v>50.277248540000002</v>
      </c>
      <c r="M6" s="38">
        <v>23.20453878</v>
      </c>
      <c r="N6" s="38">
        <v>11.13490945</v>
      </c>
      <c r="O6" s="38">
        <v>-10.237610269999999</v>
      </c>
      <c r="P6" s="38">
        <v>-19.61872687</v>
      </c>
      <c r="Q6" s="38">
        <v>-35.986266350000001</v>
      </c>
      <c r="R6" s="39">
        <v>-49.46496526</v>
      </c>
    </row>
    <row r="7" spans="1:26" x14ac:dyDescent="0.25">
      <c r="A7" s="34">
        <v>36770</v>
      </c>
      <c r="B7" s="35">
        <v>-11.76931858</v>
      </c>
      <c r="C7" s="35">
        <v>0</v>
      </c>
      <c r="D7" s="35">
        <v>-306.54395965999998</v>
      </c>
      <c r="E7" s="35">
        <v>294.77464107999998</v>
      </c>
      <c r="F7" s="35">
        <v>294.77464107999998</v>
      </c>
      <c r="G7" s="35">
        <v>0</v>
      </c>
      <c r="H7" s="39">
        <v>0</v>
      </c>
      <c r="I7" s="37">
        <v>2.1296852492</v>
      </c>
      <c r="J7" s="38">
        <v>-0.60629228000000002</v>
      </c>
      <c r="K7" s="38">
        <v>52.424781379999999</v>
      </c>
      <c r="L7" s="38">
        <v>32.892745730000001</v>
      </c>
      <c r="M7" s="38">
        <v>15.454717</v>
      </c>
      <c r="N7" s="38">
        <v>7.4872126899999998</v>
      </c>
      <c r="O7" s="38">
        <v>-7.0238988200000003</v>
      </c>
      <c r="P7" s="38">
        <v>-13.602298279999999</v>
      </c>
      <c r="Q7" s="38">
        <v>-25.496778970000001</v>
      </c>
      <c r="R7" s="39">
        <v>-35.834875169999997</v>
      </c>
    </row>
    <row r="8" spans="1:26" x14ac:dyDescent="0.25">
      <c r="A8" s="34">
        <v>36800</v>
      </c>
      <c r="B8" s="35">
        <v>17.079449449999998</v>
      </c>
      <c r="C8" s="35">
        <v>0</v>
      </c>
      <c r="D8" s="35">
        <v>-376.94144560000001</v>
      </c>
      <c r="E8" s="35">
        <v>394.02089504999998</v>
      </c>
      <c r="F8" s="35">
        <v>394.02089504999998</v>
      </c>
      <c r="G8" s="35">
        <v>0</v>
      </c>
      <c r="H8" s="39">
        <v>0</v>
      </c>
      <c r="I8" s="37">
        <v>0.62165559469999998</v>
      </c>
      <c r="J8" s="38">
        <v>-5.3639060000000002E-2</v>
      </c>
      <c r="K8" s="38">
        <v>2.95067463</v>
      </c>
      <c r="L8" s="38">
        <v>1.48149087</v>
      </c>
      <c r="M8" s="38">
        <v>0.51425573999999996</v>
      </c>
      <c r="N8" s="38">
        <v>0.20363539</v>
      </c>
      <c r="O8" s="38">
        <v>-0.10307636000000001</v>
      </c>
      <c r="P8" s="38">
        <v>-0.11208120000000001</v>
      </c>
      <c r="Q8" s="38">
        <v>0.1261854</v>
      </c>
      <c r="R8" s="39">
        <v>0.66360231999999997</v>
      </c>
    </row>
    <row r="9" spans="1:26" x14ac:dyDescent="0.25">
      <c r="A9" s="34">
        <v>36831</v>
      </c>
      <c r="B9" s="35">
        <v>83.872099370000001</v>
      </c>
      <c r="C9" s="35">
        <v>0</v>
      </c>
      <c r="D9" s="35">
        <v>-439.87700369999999</v>
      </c>
      <c r="E9" s="35">
        <v>523.74910307000005</v>
      </c>
      <c r="F9" s="35">
        <v>523.74910307000005</v>
      </c>
      <c r="G9" s="35">
        <v>0</v>
      </c>
      <c r="H9" s="39">
        <v>0</v>
      </c>
      <c r="I9" s="37">
        <v>0.90002758039999997</v>
      </c>
      <c r="J9" s="38">
        <v>-7.4301259999999994E-2</v>
      </c>
      <c r="K9" s="38">
        <v>-41.038560590000003</v>
      </c>
      <c r="L9" s="38">
        <v>-27.040674249999999</v>
      </c>
      <c r="M9" s="38">
        <v>-13.35071875</v>
      </c>
      <c r="N9" s="38">
        <v>-6.6311096000000003</v>
      </c>
      <c r="O9" s="38">
        <v>6.5390463199999997</v>
      </c>
      <c r="P9" s="38">
        <v>12.982858009999999</v>
      </c>
      <c r="Q9" s="38">
        <v>25.57269703</v>
      </c>
      <c r="R9" s="39">
        <v>37.747351309999999</v>
      </c>
    </row>
    <row r="10" spans="1:26" x14ac:dyDescent="0.25">
      <c r="A10" s="34">
        <v>36861</v>
      </c>
      <c r="B10" s="35">
        <v>-21.051547020000001</v>
      </c>
      <c r="C10" s="35">
        <v>0</v>
      </c>
      <c r="D10" s="35">
        <v>-264.93244454000001</v>
      </c>
      <c r="E10" s="35">
        <v>243.88089751999999</v>
      </c>
      <c r="F10" s="35">
        <v>243.88089751999999</v>
      </c>
      <c r="G10" s="35">
        <v>0</v>
      </c>
      <c r="H10" s="39">
        <v>0</v>
      </c>
      <c r="I10" s="37">
        <v>1.2280342848000001</v>
      </c>
      <c r="J10" s="38">
        <v>-0.14971976000000001</v>
      </c>
      <c r="K10" s="38">
        <v>-8.0551671700000007</v>
      </c>
      <c r="L10" s="38">
        <v>-5.5304371699999999</v>
      </c>
      <c r="M10" s="38">
        <v>-2.84072455</v>
      </c>
      <c r="N10" s="38">
        <v>-1.4381392500000001</v>
      </c>
      <c r="O10" s="38">
        <v>1.47112346</v>
      </c>
      <c r="P10" s="38">
        <v>2.9725154300000001</v>
      </c>
      <c r="Q10" s="38">
        <v>6.0548326299999999</v>
      </c>
      <c r="R10" s="39">
        <v>9.2241752800000008</v>
      </c>
    </row>
    <row r="11" spans="1:26" x14ac:dyDescent="0.25">
      <c r="A11" s="34">
        <v>36892</v>
      </c>
      <c r="B11" s="35">
        <v>32.566835699999999</v>
      </c>
      <c r="C11" s="35">
        <v>0</v>
      </c>
      <c r="D11" s="35">
        <v>-155.67907047</v>
      </c>
      <c r="E11" s="35">
        <v>188.24590617000001</v>
      </c>
      <c r="F11" s="35">
        <v>188.24590617000001</v>
      </c>
      <c r="G11" s="35">
        <v>0</v>
      </c>
      <c r="H11" s="39">
        <v>0</v>
      </c>
      <c r="I11" s="37">
        <v>1.1738156858</v>
      </c>
      <c r="J11" s="38">
        <v>-0.12905121999999999</v>
      </c>
      <c r="K11" s="38">
        <v>-3.4575834200000002</v>
      </c>
      <c r="L11" s="38">
        <v>-2.5487023600000001</v>
      </c>
      <c r="M11" s="38">
        <v>-1.3953116699999999</v>
      </c>
      <c r="N11" s="38">
        <v>-0.72713326</v>
      </c>
      <c r="O11" s="38">
        <v>0.78373011999999997</v>
      </c>
      <c r="P11" s="38">
        <v>1.62120665</v>
      </c>
      <c r="Q11" s="38">
        <v>3.4442885900000002</v>
      </c>
      <c r="R11" s="39">
        <v>5.4412226099999996</v>
      </c>
    </row>
    <row r="12" spans="1:26" x14ac:dyDescent="0.25">
      <c r="A12" s="34">
        <v>36923</v>
      </c>
      <c r="B12" s="35">
        <v>-65.37211241</v>
      </c>
      <c r="C12" s="35">
        <v>0</v>
      </c>
      <c r="D12" s="35">
        <v>-193.38915996</v>
      </c>
      <c r="E12" s="35">
        <v>128.01704755</v>
      </c>
      <c r="F12" s="35">
        <v>128.01704755</v>
      </c>
      <c r="G12" s="35">
        <v>0</v>
      </c>
      <c r="H12" s="39">
        <v>0</v>
      </c>
      <c r="I12" s="37">
        <v>-0.38183582999999999</v>
      </c>
      <c r="J12" s="38">
        <v>7.2367520000000005E-2</v>
      </c>
      <c r="K12" s="38">
        <v>7.8530008100000002</v>
      </c>
      <c r="L12" s="38">
        <v>5.0840966400000003</v>
      </c>
      <c r="M12" s="38">
        <v>2.4646585600000002</v>
      </c>
      <c r="N12" s="38">
        <v>1.21317034</v>
      </c>
      <c r="O12" s="38">
        <v>-1.17584562</v>
      </c>
      <c r="P12" s="38">
        <v>-2.3160095900000002</v>
      </c>
      <c r="Q12" s="38">
        <v>-4.4976314899999998</v>
      </c>
      <c r="R12" s="39">
        <v>-6.5635705499999997</v>
      </c>
    </row>
    <row r="13" spans="1:26" x14ac:dyDescent="0.25">
      <c r="A13" s="34">
        <v>36951</v>
      </c>
      <c r="B13" s="35">
        <v>-39.748679269999997</v>
      </c>
      <c r="C13" s="35">
        <v>0</v>
      </c>
      <c r="D13" s="35">
        <v>-200.35305858000001</v>
      </c>
      <c r="E13" s="35">
        <v>160.60437931000001</v>
      </c>
      <c r="F13" s="35">
        <v>160.60437931000001</v>
      </c>
      <c r="G13" s="35">
        <v>0</v>
      </c>
      <c r="H13" s="39">
        <v>0</v>
      </c>
      <c r="I13" s="37">
        <v>1.5354034409999999</v>
      </c>
      <c r="J13" s="38">
        <v>-0.12487591000000001</v>
      </c>
      <c r="K13" s="38">
        <v>0.86475387000000004</v>
      </c>
      <c r="L13" s="38">
        <v>0.21921684</v>
      </c>
      <c r="M13" s="38">
        <v>-6.9175760000000003E-2</v>
      </c>
      <c r="N13" s="38">
        <v>-7.8643740000000004E-2</v>
      </c>
      <c r="O13" s="38">
        <v>0.1641166</v>
      </c>
      <c r="P13" s="38">
        <v>0.41065728000000001</v>
      </c>
      <c r="Q13" s="38">
        <v>1.1371396600000001</v>
      </c>
      <c r="R13" s="39">
        <v>2.1489667699999999</v>
      </c>
    </row>
    <row r="14" spans="1:26" x14ac:dyDescent="0.25">
      <c r="A14" s="34">
        <v>36982</v>
      </c>
      <c r="B14" s="35">
        <v>15.40501019</v>
      </c>
      <c r="C14" s="35">
        <v>0</v>
      </c>
      <c r="D14" s="35">
        <v>9.1593319399999995</v>
      </c>
      <c r="E14" s="35">
        <v>6.2456782500000001</v>
      </c>
      <c r="F14" s="35">
        <v>6.2456782500000001</v>
      </c>
      <c r="G14" s="35">
        <v>0</v>
      </c>
      <c r="H14" s="39">
        <v>0</v>
      </c>
      <c r="I14" s="37">
        <v>-0.1984406671</v>
      </c>
      <c r="J14" s="38">
        <v>6.2266300000000004E-3</v>
      </c>
      <c r="K14" s="38">
        <v>-0.49599964000000002</v>
      </c>
      <c r="L14" s="38">
        <v>-0.28658715000000001</v>
      </c>
      <c r="M14" s="38">
        <v>-0.12915887000000001</v>
      </c>
      <c r="N14" s="38">
        <v>-6.21612E-2</v>
      </c>
      <c r="O14" s="38">
        <v>5.8927899999999998E-2</v>
      </c>
      <c r="P14" s="38">
        <v>0.11581057</v>
      </c>
      <c r="Q14" s="38">
        <v>0.22653435</v>
      </c>
      <c r="R14" s="39">
        <v>0.33597811</v>
      </c>
    </row>
    <row r="15" spans="1:26" x14ac:dyDescent="0.25">
      <c r="A15" s="34">
        <v>37012</v>
      </c>
      <c r="B15" s="35">
        <v>17.78578327</v>
      </c>
      <c r="C15" s="35">
        <v>0</v>
      </c>
      <c r="D15" s="35">
        <v>9.0604359599999995</v>
      </c>
      <c r="E15" s="35">
        <v>8.7253473100000001</v>
      </c>
      <c r="F15" s="35">
        <v>8.7253473100000001</v>
      </c>
      <c r="G15" s="35">
        <v>0</v>
      </c>
      <c r="H15" s="39">
        <v>0</v>
      </c>
      <c r="I15" s="37">
        <v>-0.26732209649999999</v>
      </c>
      <c r="J15" s="38">
        <v>5.8118299999999996E-3</v>
      </c>
      <c r="K15" s="38">
        <v>-1.02845286</v>
      </c>
      <c r="L15" s="38">
        <v>-0.57946365</v>
      </c>
      <c r="M15" s="38">
        <v>-0.2486807</v>
      </c>
      <c r="N15" s="38">
        <v>-0.11575547</v>
      </c>
      <c r="O15" s="38">
        <v>0.10145385</v>
      </c>
      <c r="P15" s="38">
        <v>0.19101932999999999</v>
      </c>
      <c r="Q15" s="38">
        <v>0.34214799000000001</v>
      </c>
      <c r="R15" s="39">
        <v>0.46551018999999999</v>
      </c>
    </row>
    <row r="16" spans="1:26" x14ac:dyDescent="0.25">
      <c r="A16" s="34">
        <v>37043</v>
      </c>
      <c r="B16" s="35">
        <v>13.63212454</v>
      </c>
      <c r="C16" s="35">
        <v>0</v>
      </c>
      <c r="D16" s="35">
        <v>9.2573411199999995</v>
      </c>
      <c r="E16" s="35">
        <v>4.37478342</v>
      </c>
      <c r="F16" s="35">
        <v>4.37478342</v>
      </c>
      <c r="G16" s="35">
        <v>0</v>
      </c>
      <c r="H16" s="39">
        <v>0</v>
      </c>
      <c r="I16" s="37">
        <v>-0.21413828100000001</v>
      </c>
      <c r="J16" s="38">
        <v>1.2068E-4</v>
      </c>
      <c r="K16" s="38">
        <v>-0.23368331000000001</v>
      </c>
      <c r="L16" s="38">
        <v>-8.1771689999999994E-2</v>
      </c>
      <c r="M16" s="38">
        <v>-1.412213E-2</v>
      </c>
      <c r="N16" s="38">
        <v>-1.75008E-3</v>
      </c>
      <c r="O16" s="38">
        <v>-6.6651599999999998E-3</v>
      </c>
      <c r="P16" s="38">
        <v>-1.9835740000000001E-2</v>
      </c>
      <c r="Q16" s="38">
        <v>-5.974645E-2</v>
      </c>
      <c r="R16" s="39">
        <v>-0.11054504</v>
      </c>
    </row>
    <row r="17" spans="1:18" x14ac:dyDescent="0.25">
      <c r="A17" s="34">
        <v>37073</v>
      </c>
      <c r="B17" s="35">
        <v>9.6956128499999998</v>
      </c>
      <c r="C17" s="35">
        <v>0</v>
      </c>
      <c r="D17" s="35">
        <v>31.168882669999999</v>
      </c>
      <c r="E17" s="35">
        <v>-21.473269819999999</v>
      </c>
      <c r="F17" s="35">
        <v>-21.473269819999999</v>
      </c>
      <c r="G17" s="35">
        <v>0</v>
      </c>
      <c r="H17" s="39">
        <v>0</v>
      </c>
      <c r="I17" s="37">
        <v>-0.21110240720000001</v>
      </c>
      <c r="J17" s="38">
        <v>-6.7233900000000001E-3</v>
      </c>
      <c r="K17" s="38">
        <v>0.15092533</v>
      </c>
      <c r="L17" s="38">
        <v>0.16057028000000001</v>
      </c>
      <c r="M17" s="38">
        <v>0.10001768</v>
      </c>
      <c r="N17" s="38">
        <v>5.3590329999999999E-2</v>
      </c>
      <c r="O17" s="38">
        <v>-5.857702E-2</v>
      </c>
      <c r="P17" s="38">
        <v>-0.12033787</v>
      </c>
      <c r="Q17" s="38">
        <v>-0.24800216999999999</v>
      </c>
      <c r="R17" s="39">
        <v>-0.37501482000000003</v>
      </c>
    </row>
    <row r="18" spans="1:18" x14ac:dyDescent="0.25">
      <c r="A18" s="34">
        <v>37104</v>
      </c>
      <c r="B18" s="35">
        <v>4.1661102400000001</v>
      </c>
      <c r="C18" s="35">
        <v>0</v>
      </c>
      <c r="D18" s="35">
        <v>52.456029469999997</v>
      </c>
      <c r="E18" s="35">
        <v>-48.289919230000002</v>
      </c>
      <c r="F18" s="35">
        <v>-48.289919230000002</v>
      </c>
      <c r="G18" s="35">
        <v>0</v>
      </c>
      <c r="H18" s="39">
        <v>0</v>
      </c>
      <c r="I18" s="37">
        <v>-0.1943048731</v>
      </c>
      <c r="J18" s="38">
        <v>-1.3729699999999999E-2</v>
      </c>
      <c r="K18" s="38">
        <v>0.81200640999999996</v>
      </c>
      <c r="L18" s="38">
        <v>0.57524560999999996</v>
      </c>
      <c r="M18" s="38">
        <v>0.29509014</v>
      </c>
      <c r="N18" s="38">
        <v>0.14817290999999999</v>
      </c>
      <c r="O18" s="38">
        <v>-0.14744894</v>
      </c>
      <c r="P18" s="38">
        <v>-0.29264208000000003</v>
      </c>
      <c r="Q18" s="38">
        <v>-0.57197880999999995</v>
      </c>
      <c r="R18" s="39">
        <v>-0.83229757000000004</v>
      </c>
    </row>
    <row r="19" spans="1:18" x14ac:dyDescent="0.25">
      <c r="A19" s="34">
        <v>37135</v>
      </c>
      <c r="B19" s="35">
        <v>1.93211176</v>
      </c>
      <c r="C19" s="35">
        <v>0</v>
      </c>
      <c r="D19" s="35">
        <v>54.123811009999997</v>
      </c>
      <c r="E19" s="35">
        <v>-52.191699249999999</v>
      </c>
      <c r="F19" s="35">
        <v>-52.191699249999999</v>
      </c>
      <c r="G19" s="35">
        <v>0</v>
      </c>
      <c r="H19" s="39">
        <v>0</v>
      </c>
      <c r="I19" s="37">
        <v>-0.21504848369999999</v>
      </c>
      <c r="J19" s="38">
        <v>-1.4061809999999999E-2</v>
      </c>
      <c r="K19" s="38">
        <v>1.0440390100000001</v>
      </c>
      <c r="L19" s="38">
        <v>0.72192542999999998</v>
      </c>
      <c r="M19" s="38">
        <v>0.36537462999999998</v>
      </c>
      <c r="N19" s="38">
        <v>0.18265024999999999</v>
      </c>
      <c r="O19" s="38">
        <v>-0.18081143</v>
      </c>
      <c r="P19" s="38">
        <v>-0.35843873999999998</v>
      </c>
      <c r="Q19" s="38">
        <v>-0.70047276000000003</v>
      </c>
      <c r="R19" s="39">
        <v>-1.0213807399999999</v>
      </c>
    </row>
    <row r="20" spans="1:18" x14ac:dyDescent="0.25">
      <c r="A20" s="34">
        <v>37165</v>
      </c>
      <c r="B20" s="35">
        <v>8.0354286199999994</v>
      </c>
      <c r="C20" s="35">
        <v>0</v>
      </c>
      <c r="D20" s="35">
        <v>60.689538579999997</v>
      </c>
      <c r="E20" s="35">
        <v>-52.65410996</v>
      </c>
      <c r="F20" s="35">
        <v>-52.65410996</v>
      </c>
      <c r="G20" s="35">
        <v>0</v>
      </c>
      <c r="H20" s="39">
        <v>0</v>
      </c>
      <c r="I20" s="37">
        <v>-0.1875513271</v>
      </c>
      <c r="J20" s="38">
        <v>-1.609468E-2</v>
      </c>
      <c r="K20" s="38">
        <v>0.88421742000000003</v>
      </c>
      <c r="L20" s="38">
        <v>0.60066145999999998</v>
      </c>
      <c r="M20" s="38">
        <v>0.29865128000000002</v>
      </c>
      <c r="N20" s="38">
        <v>0.14791145999999999</v>
      </c>
      <c r="O20" s="38">
        <v>-0.14368257000000001</v>
      </c>
      <c r="P20" s="38">
        <v>-0.28214599000000001</v>
      </c>
      <c r="Q20" s="38">
        <v>-0.54112910000000003</v>
      </c>
      <c r="R20" s="39">
        <v>-0.77480117000000004</v>
      </c>
    </row>
    <row r="21" spans="1:18" x14ac:dyDescent="0.25">
      <c r="A21" s="34">
        <v>37196</v>
      </c>
      <c r="B21" s="35">
        <v>2.8688070099999998</v>
      </c>
      <c r="C21" s="35">
        <v>0</v>
      </c>
      <c r="D21" s="35">
        <v>90.254092959999994</v>
      </c>
      <c r="E21" s="35">
        <v>-87.385285949999997</v>
      </c>
      <c r="F21" s="35">
        <v>-87.385285949999997</v>
      </c>
      <c r="G21" s="35">
        <v>0</v>
      </c>
      <c r="H21" s="39">
        <v>0</v>
      </c>
      <c r="I21" s="37">
        <v>-0.37868799409999998</v>
      </c>
      <c r="J21" s="38">
        <v>-1.7122539999999999E-2</v>
      </c>
      <c r="K21" s="38">
        <v>3.2668517399999999</v>
      </c>
      <c r="L21" s="38">
        <v>2.1574037800000001</v>
      </c>
      <c r="M21" s="38">
        <v>1.05957754</v>
      </c>
      <c r="N21" s="38">
        <v>0.52378230999999997</v>
      </c>
      <c r="O21" s="38">
        <v>-0.51006085000000001</v>
      </c>
      <c r="P21" s="38">
        <v>-1.00519464</v>
      </c>
      <c r="Q21" s="38">
        <v>-1.94778034</v>
      </c>
      <c r="R21" s="39">
        <v>-2.8248767199999998</v>
      </c>
    </row>
    <row r="22" spans="1:18" x14ac:dyDescent="0.25">
      <c r="A22" s="34">
        <v>37226</v>
      </c>
      <c r="B22" s="35">
        <v>0.54349632000000003</v>
      </c>
      <c r="C22" s="35">
        <v>0</v>
      </c>
      <c r="D22" s="35">
        <v>91.337451590000001</v>
      </c>
      <c r="E22" s="35">
        <v>-90.793955269999998</v>
      </c>
      <c r="F22" s="35">
        <v>-90.793955269999998</v>
      </c>
      <c r="G22" s="35">
        <v>0</v>
      </c>
      <c r="H22" s="39">
        <v>0</v>
      </c>
      <c r="I22" s="37">
        <v>-0.35536745530000002</v>
      </c>
      <c r="J22" s="38">
        <v>-1.9653090000000002E-2</v>
      </c>
      <c r="K22" s="38">
        <v>3.44924835</v>
      </c>
      <c r="L22" s="38">
        <v>2.2542864499999999</v>
      </c>
      <c r="M22" s="38">
        <v>1.09749589</v>
      </c>
      <c r="N22" s="38">
        <v>0.54043938000000002</v>
      </c>
      <c r="O22" s="38">
        <v>-0.52270793999999998</v>
      </c>
      <c r="P22" s="38">
        <v>-1.02700152</v>
      </c>
      <c r="Q22" s="38">
        <v>-1.9793414600000001</v>
      </c>
      <c r="R22" s="39">
        <v>-2.8578202400000001</v>
      </c>
    </row>
    <row r="23" spans="1:18" x14ac:dyDescent="0.25">
      <c r="A23" s="34">
        <v>37257</v>
      </c>
      <c r="B23" s="35">
        <v>10.038179</v>
      </c>
      <c r="C23" s="35">
        <v>0</v>
      </c>
      <c r="D23" s="35">
        <v>47.733518429999997</v>
      </c>
      <c r="E23" s="35">
        <v>-37.695339429999997</v>
      </c>
      <c r="F23" s="35">
        <v>-37.695339429999997</v>
      </c>
      <c r="G23" s="35">
        <v>0</v>
      </c>
      <c r="H23" s="39">
        <v>0</v>
      </c>
      <c r="I23" s="37">
        <v>-8.4226488799999999E-2</v>
      </c>
      <c r="J23" s="38">
        <v>-4.68251E-3</v>
      </c>
      <c r="K23" s="38">
        <v>-0.20653242999999999</v>
      </c>
      <c r="L23" s="38">
        <v>-0.11537529000000001</v>
      </c>
      <c r="M23" s="38">
        <v>-4.8592879999999998E-2</v>
      </c>
      <c r="N23" s="38">
        <v>-2.235871E-2</v>
      </c>
      <c r="O23" s="38">
        <v>1.9065889999999999E-2</v>
      </c>
      <c r="P23" s="38">
        <v>3.5355039999999997E-2</v>
      </c>
      <c r="Q23" s="38">
        <v>6.1369670000000001E-2</v>
      </c>
      <c r="R23" s="39">
        <v>8.1055630000000004E-2</v>
      </c>
    </row>
    <row r="24" spans="1:18" x14ac:dyDescent="0.25">
      <c r="A24" s="34">
        <v>37288</v>
      </c>
      <c r="B24" s="35">
        <v>6.82913251</v>
      </c>
      <c r="C24" s="35">
        <v>0</v>
      </c>
      <c r="D24" s="35">
        <v>42.496557410000001</v>
      </c>
      <c r="E24" s="35">
        <v>-35.6674249</v>
      </c>
      <c r="F24" s="35">
        <v>-35.6674249</v>
      </c>
      <c r="G24" s="35">
        <v>0</v>
      </c>
      <c r="H24" s="39">
        <v>0</v>
      </c>
      <c r="I24" s="37">
        <v>-9.7267462099999993E-2</v>
      </c>
      <c r="J24" s="38">
        <v>-4.1219500000000001E-3</v>
      </c>
      <c r="K24" s="38">
        <v>8.3996520000000005E-2</v>
      </c>
      <c r="L24" s="38">
        <v>7.6955570000000001E-2</v>
      </c>
      <c r="M24" s="38">
        <v>4.6589060000000002E-2</v>
      </c>
      <c r="N24" s="38">
        <v>2.4935300000000001E-2</v>
      </c>
      <c r="O24" s="38">
        <v>-2.7560210000000002E-2</v>
      </c>
      <c r="P24" s="38">
        <v>-5.7158309999999997E-2</v>
      </c>
      <c r="Q24" s="38">
        <v>-0.12044083</v>
      </c>
      <c r="R24" s="39">
        <v>-0.18639950999999999</v>
      </c>
    </row>
    <row r="25" spans="1:18" x14ac:dyDescent="0.25">
      <c r="A25" s="34">
        <v>37316</v>
      </c>
      <c r="B25" s="35">
        <v>6.7351397200000003</v>
      </c>
      <c r="C25" s="35">
        <v>0</v>
      </c>
      <c r="D25" s="35">
        <v>42.143227019999998</v>
      </c>
      <c r="E25" s="35">
        <v>-35.408087299999998</v>
      </c>
      <c r="F25" s="35">
        <v>-35.408087299999998</v>
      </c>
      <c r="G25" s="35">
        <v>0</v>
      </c>
      <c r="H25" s="39">
        <v>0</v>
      </c>
      <c r="I25" s="37">
        <v>-9.56727349E-2</v>
      </c>
      <c r="J25" s="38">
        <v>-4.3866900000000004E-3</v>
      </c>
      <c r="K25" s="38">
        <v>-0.67834936999999995</v>
      </c>
      <c r="L25" s="38">
        <v>-0.40905213000000001</v>
      </c>
      <c r="M25" s="38">
        <v>-0.18652773</v>
      </c>
      <c r="N25" s="38">
        <v>-8.9272699999999997E-2</v>
      </c>
      <c r="O25" s="38">
        <v>8.2354689999999994E-2</v>
      </c>
      <c r="P25" s="38">
        <v>0.15876834000000001</v>
      </c>
      <c r="Q25" s="38">
        <v>0.29713690999999998</v>
      </c>
      <c r="R25" s="39">
        <v>0.42083087000000002</v>
      </c>
    </row>
    <row r="26" spans="1:18" x14ac:dyDescent="0.25">
      <c r="A26" s="34">
        <v>37347</v>
      </c>
      <c r="B26" s="35">
        <v>6.9490547500000002</v>
      </c>
      <c r="C26" s="35">
        <v>0</v>
      </c>
      <c r="D26" s="35">
        <v>13.25869131</v>
      </c>
      <c r="E26" s="35">
        <v>-6.3096365600000004</v>
      </c>
      <c r="F26" s="35">
        <v>-6.3096365600000004</v>
      </c>
      <c r="G26" s="35">
        <v>0</v>
      </c>
      <c r="H26" s="39">
        <v>0</v>
      </c>
      <c r="I26" s="37">
        <v>0.39722163890000001</v>
      </c>
      <c r="J26" s="38">
        <v>-9.0092599999999998E-3</v>
      </c>
      <c r="K26" s="38">
        <v>-2.2852534200000001</v>
      </c>
      <c r="L26" s="38">
        <v>-1.54549504</v>
      </c>
      <c r="M26" s="38">
        <v>-0.78153379000000001</v>
      </c>
      <c r="N26" s="38">
        <v>-0.39253545000000001</v>
      </c>
      <c r="O26" s="38">
        <v>0.39521362999999998</v>
      </c>
      <c r="P26" s="38">
        <v>0.79225820999999996</v>
      </c>
      <c r="Q26" s="38">
        <v>1.5883631499999999</v>
      </c>
      <c r="R26" s="39">
        <v>2.3807664800000001</v>
      </c>
    </row>
    <row r="27" spans="1:18" x14ac:dyDescent="0.25">
      <c r="A27" s="34">
        <v>37377</v>
      </c>
      <c r="B27" s="35">
        <v>5.9068880899999998</v>
      </c>
      <c r="C27" s="35">
        <v>0</v>
      </c>
      <c r="D27" s="35">
        <v>14.057510690000001</v>
      </c>
      <c r="E27" s="35">
        <v>-8.1506226000000002</v>
      </c>
      <c r="F27" s="35">
        <v>-8.1506226000000002</v>
      </c>
      <c r="G27" s="35">
        <v>0</v>
      </c>
      <c r="H27" s="39">
        <v>0</v>
      </c>
      <c r="I27" s="37">
        <v>0.42524935650000001</v>
      </c>
      <c r="J27" s="38">
        <v>-9.4985699999999996E-3</v>
      </c>
      <c r="K27" s="38">
        <v>-2.0800138399999999</v>
      </c>
      <c r="L27" s="38">
        <v>-1.4149257500000001</v>
      </c>
      <c r="M27" s="38">
        <v>-0.71979539000000003</v>
      </c>
      <c r="N27" s="38">
        <v>-0.36258467</v>
      </c>
      <c r="O27" s="38">
        <v>0.36713327000000001</v>
      </c>
      <c r="P27" s="38">
        <v>0.73798045999999995</v>
      </c>
      <c r="Q27" s="38">
        <v>1.4875026099999999</v>
      </c>
      <c r="R27" s="39">
        <v>2.2415461200000002</v>
      </c>
    </row>
    <row r="28" spans="1:18" x14ac:dyDescent="0.25">
      <c r="A28" s="34">
        <v>37408</v>
      </c>
      <c r="B28" s="35">
        <v>4.9066790999999998</v>
      </c>
      <c r="C28" s="35">
        <v>0</v>
      </c>
      <c r="D28" s="35">
        <v>12.6131767</v>
      </c>
      <c r="E28" s="35">
        <v>-7.7064975999999996</v>
      </c>
      <c r="F28" s="35">
        <v>-7.7064975999999996</v>
      </c>
      <c r="G28" s="35">
        <v>0</v>
      </c>
      <c r="H28" s="39">
        <v>0</v>
      </c>
      <c r="I28" s="37">
        <v>0.42359121160000002</v>
      </c>
      <c r="J28" s="38">
        <v>-8.9070599999999996E-3</v>
      </c>
      <c r="K28" s="38">
        <v>-1.92347903</v>
      </c>
      <c r="L28" s="38">
        <v>-1.3108669900000001</v>
      </c>
      <c r="M28" s="38">
        <v>-0.66812837999999997</v>
      </c>
      <c r="N28" s="38">
        <v>-0.33686991999999999</v>
      </c>
      <c r="O28" s="38">
        <v>0.34170928</v>
      </c>
      <c r="P28" s="38">
        <v>0.68747285999999996</v>
      </c>
      <c r="Q28" s="38">
        <v>1.3880275</v>
      </c>
      <c r="R28" s="39">
        <v>2.0952556200000001</v>
      </c>
    </row>
    <row r="29" spans="1:18" x14ac:dyDescent="0.25">
      <c r="A29" s="34">
        <v>37438</v>
      </c>
      <c r="B29" s="35">
        <v>5.3276982899999998</v>
      </c>
      <c r="C29" s="35">
        <v>0</v>
      </c>
      <c r="D29" s="35">
        <v>13.582233710000001</v>
      </c>
      <c r="E29" s="35">
        <v>-8.2545354199999998</v>
      </c>
      <c r="F29" s="35">
        <v>-8.2545354199999998</v>
      </c>
      <c r="G29" s="35">
        <v>0</v>
      </c>
      <c r="H29" s="39">
        <v>0</v>
      </c>
      <c r="I29" s="37">
        <v>0.42261380180000002</v>
      </c>
      <c r="J29" s="38">
        <v>-8.69903E-3</v>
      </c>
      <c r="K29" s="38">
        <v>-2.0828063299999999</v>
      </c>
      <c r="L29" s="38">
        <v>-1.4092156899999999</v>
      </c>
      <c r="M29" s="38">
        <v>-0.71377170000000001</v>
      </c>
      <c r="N29" s="38">
        <v>-0.35887647</v>
      </c>
      <c r="O29" s="38">
        <v>0.36221332000000001</v>
      </c>
      <c r="P29" s="38">
        <v>0.72709911999999999</v>
      </c>
      <c r="Q29" s="38">
        <v>1.46220083</v>
      </c>
      <c r="R29" s="39">
        <v>2.1997760300000002</v>
      </c>
    </row>
    <row r="30" spans="1:18" x14ac:dyDescent="0.25">
      <c r="A30" s="34">
        <v>37469</v>
      </c>
      <c r="B30" s="35">
        <v>5.2908985599999996</v>
      </c>
      <c r="C30" s="35">
        <v>0</v>
      </c>
      <c r="D30" s="35">
        <v>13.5162548</v>
      </c>
      <c r="E30" s="35">
        <v>-8.22535624</v>
      </c>
      <c r="F30" s="35">
        <v>-8.22535624</v>
      </c>
      <c r="G30" s="35">
        <v>0</v>
      </c>
      <c r="H30" s="39">
        <v>0</v>
      </c>
      <c r="I30" s="37">
        <v>0.40761123119999998</v>
      </c>
      <c r="J30" s="38">
        <v>-8.1658100000000008E-3</v>
      </c>
      <c r="K30" s="38">
        <v>-2.1443280699999998</v>
      </c>
      <c r="L30" s="38">
        <v>-1.4419758499999999</v>
      </c>
      <c r="M30" s="38">
        <v>-0.72632823999999996</v>
      </c>
      <c r="N30" s="38">
        <v>-0.36426329000000002</v>
      </c>
      <c r="O30" s="38">
        <v>0.36594988000000001</v>
      </c>
      <c r="P30" s="38">
        <v>0.73305556999999999</v>
      </c>
      <c r="Q30" s="38">
        <v>1.4685736300000001</v>
      </c>
      <c r="R30" s="39">
        <v>2.2020046999999998</v>
      </c>
    </row>
    <row r="31" spans="1:18" x14ac:dyDescent="0.25">
      <c r="A31" s="34">
        <v>37500</v>
      </c>
      <c r="B31" s="35">
        <v>4.8587856</v>
      </c>
      <c r="C31" s="35">
        <v>0</v>
      </c>
      <c r="D31" s="35">
        <v>11.992640379999999</v>
      </c>
      <c r="E31" s="35">
        <v>-7.1338547800000001</v>
      </c>
      <c r="F31" s="35">
        <v>-7.1338547800000001</v>
      </c>
      <c r="G31" s="35">
        <v>0</v>
      </c>
      <c r="H31" s="39">
        <v>0</v>
      </c>
      <c r="I31" s="37">
        <v>0.40503020020000002</v>
      </c>
      <c r="J31" s="38">
        <v>-7.6776199999999996E-3</v>
      </c>
      <c r="K31" s="38">
        <v>-1.82826004</v>
      </c>
      <c r="L31" s="38">
        <v>-1.23645454</v>
      </c>
      <c r="M31" s="38">
        <v>-0.62607237999999998</v>
      </c>
      <c r="N31" s="38">
        <v>-0.31475111</v>
      </c>
      <c r="O31" s="38">
        <v>0.31765443999999998</v>
      </c>
      <c r="P31" s="38">
        <v>0.63767030999999996</v>
      </c>
      <c r="Q31" s="38">
        <v>1.2825939</v>
      </c>
      <c r="R31" s="39">
        <v>1.9301915999999999</v>
      </c>
    </row>
    <row r="32" spans="1:18" x14ac:dyDescent="0.25">
      <c r="A32" s="34">
        <v>37530</v>
      </c>
      <c r="B32" s="35">
        <v>5.8428011399999997</v>
      </c>
      <c r="C32" s="35">
        <v>0</v>
      </c>
      <c r="D32" s="35">
        <v>13.085469679999999</v>
      </c>
      <c r="E32" s="35">
        <v>-7.2426685400000004</v>
      </c>
      <c r="F32" s="35">
        <v>-7.2426685400000004</v>
      </c>
      <c r="G32" s="35">
        <v>0</v>
      </c>
      <c r="H32" s="39">
        <v>0</v>
      </c>
      <c r="I32" s="37">
        <v>0.40657690429999999</v>
      </c>
      <c r="J32" s="38">
        <v>-7.5158500000000001E-3</v>
      </c>
      <c r="K32" s="38">
        <v>-1.82159008</v>
      </c>
      <c r="L32" s="38">
        <v>-1.2312413</v>
      </c>
      <c r="M32" s="38">
        <v>-0.62299073000000005</v>
      </c>
      <c r="N32" s="38">
        <v>-0.31309751000000002</v>
      </c>
      <c r="O32" s="38">
        <v>0.31579183999999999</v>
      </c>
      <c r="P32" s="38">
        <v>0.63375592000000003</v>
      </c>
      <c r="Q32" s="38">
        <v>1.2740994699999999</v>
      </c>
      <c r="R32" s="39">
        <v>1.9163544299999999</v>
      </c>
    </row>
    <row r="33" spans="1:18" x14ac:dyDescent="0.25">
      <c r="A33" s="34">
        <v>37561</v>
      </c>
      <c r="B33" s="35">
        <v>11.3762746</v>
      </c>
      <c r="C33" s="35">
        <v>0</v>
      </c>
      <c r="D33" s="35">
        <v>21.19439058</v>
      </c>
      <c r="E33" s="35">
        <v>-9.81811598</v>
      </c>
      <c r="F33" s="35">
        <v>-9.81811598</v>
      </c>
      <c r="G33" s="35">
        <v>0</v>
      </c>
      <c r="H33" s="39">
        <v>0</v>
      </c>
      <c r="I33" s="37">
        <v>0.1150187828</v>
      </c>
      <c r="J33" s="38">
        <v>-3.4572700000000001E-3</v>
      </c>
      <c r="K33" s="38">
        <v>-3.5478547100000002</v>
      </c>
      <c r="L33" s="38">
        <v>-2.3002872600000002</v>
      </c>
      <c r="M33" s="38">
        <v>-1.1190594</v>
      </c>
      <c r="N33" s="38">
        <v>-0.55199746000000005</v>
      </c>
      <c r="O33" s="38">
        <v>0.53737393</v>
      </c>
      <c r="P33" s="38">
        <v>1.06052481</v>
      </c>
      <c r="Q33" s="38">
        <v>2.0648918900000002</v>
      </c>
      <c r="R33" s="39">
        <v>3.0155509899999999</v>
      </c>
    </row>
    <row r="34" spans="1:18" x14ac:dyDescent="0.25">
      <c r="A34" s="34">
        <v>37591</v>
      </c>
      <c r="B34" s="35">
        <v>-20.575214890000002</v>
      </c>
      <c r="C34" s="35">
        <v>0</v>
      </c>
      <c r="D34" s="35">
        <v>22.519357790000001</v>
      </c>
      <c r="E34" s="35">
        <v>-43.094572679999999</v>
      </c>
      <c r="F34" s="35">
        <v>-43.094572679999999</v>
      </c>
      <c r="G34" s="35">
        <v>0</v>
      </c>
      <c r="H34" s="39">
        <v>0</v>
      </c>
      <c r="I34" s="37">
        <v>0.20876621549999999</v>
      </c>
      <c r="J34" s="38">
        <v>-1.1652559999999999E-2</v>
      </c>
      <c r="K34" s="38">
        <v>10.1302816</v>
      </c>
      <c r="L34" s="38">
        <v>6.5511839299999997</v>
      </c>
      <c r="M34" s="38">
        <v>3.1734974500000002</v>
      </c>
      <c r="N34" s="38">
        <v>1.56120784</v>
      </c>
      <c r="O34" s="38">
        <v>-1.5105343600000001</v>
      </c>
      <c r="P34" s="38">
        <v>-2.9707347099999999</v>
      </c>
      <c r="Q34" s="38">
        <v>-5.7421775899999998</v>
      </c>
      <c r="R34" s="39">
        <v>-8.3196807600000007</v>
      </c>
    </row>
    <row r="35" spans="1:18" x14ac:dyDescent="0.25">
      <c r="A35" s="34">
        <v>37622</v>
      </c>
      <c r="B35" s="35">
        <v>-0.68776974999999996</v>
      </c>
      <c r="C35" s="35">
        <v>0</v>
      </c>
      <c r="D35" s="35">
        <v>-3.2285891599999998</v>
      </c>
      <c r="E35" s="35">
        <v>2.5408194100000001</v>
      </c>
      <c r="F35" s="35">
        <v>2.5408194100000001</v>
      </c>
      <c r="G35" s="35">
        <v>0</v>
      </c>
      <c r="H35" s="39">
        <v>0</v>
      </c>
      <c r="I35" s="37">
        <v>-0.233126156</v>
      </c>
      <c r="J35" s="38">
        <v>4.3389199999999996E-3</v>
      </c>
      <c r="K35" s="38">
        <v>6.6479199999999999E-3</v>
      </c>
      <c r="L35" s="38">
        <v>4.8692449999999998E-2</v>
      </c>
      <c r="M35" s="38">
        <v>4.3790950000000002E-2</v>
      </c>
      <c r="N35" s="38">
        <v>2.6296839999999998E-2</v>
      </c>
      <c r="O35" s="38">
        <v>-3.4260939999999997E-2</v>
      </c>
      <c r="P35" s="38">
        <v>-7.5707739999999996E-2</v>
      </c>
      <c r="Q35" s="38">
        <v>-0.17732724</v>
      </c>
      <c r="R35" s="39">
        <v>-0.29970959000000003</v>
      </c>
    </row>
    <row r="36" spans="1:18" x14ac:dyDescent="0.25">
      <c r="A36" s="34">
        <v>37653</v>
      </c>
      <c r="B36" s="35">
        <v>-2.0816165299999998</v>
      </c>
      <c r="C36" s="35">
        <v>0</v>
      </c>
      <c r="D36" s="35">
        <v>-4.6356628500000001</v>
      </c>
      <c r="E36" s="35">
        <v>2.5540463199999999</v>
      </c>
      <c r="F36" s="35">
        <v>2.5540463199999999</v>
      </c>
      <c r="G36" s="35">
        <v>0</v>
      </c>
      <c r="H36" s="39">
        <v>0</v>
      </c>
      <c r="I36" s="37">
        <v>-0.23319683520000001</v>
      </c>
      <c r="J36" s="38">
        <v>4.07728E-3</v>
      </c>
      <c r="K36" s="38">
        <v>-9.7997070000000006E-2</v>
      </c>
      <c r="L36" s="38">
        <v>-1.5663750000000001E-2</v>
      </c>
      <c r="M36" s="38">
        <v>1.403444E-2</v>
      </c>
      <c r="N36" s="38">
        <v>1.197499E-2</v>
      </c>
      <c r="O36" s="38">
        <v>-2.0961649999999998E-2</v>
      </c>
      <c r="P36" s="38">
        <v>-5.0047899999999999E-2</v>
      </c>
      <c r="Q36" s="38">
        <v>-0.12945625999999999</v>
      </c>
      <c r="R36" s="39">
        <v>-0.23252057000000001</v>
      </c>
    </row>
    <row r="37" spans="1:18" x14ac:dyDescent="0.25">
      <c r="A37" s="34">
        <v>37681</v>
      </c>
      <c r="B37" s="35">
        <v>-31.866207549999999</v>
      </c>
      <c r="C37" s="35">
        <v>0</v>
      </c>
      <c r="D37" s="35">
        <v>-5.3284547900000003</v>
      </c>
      <c r="E37" s="35">
        <v>-26.53775276</v>
      </c>
      <c r="F37" s="35">
        <v>-26.53775276</v>
      </c>
      <c r="G37" s="35">
        <v>0</v>
      </c>
      <c r="H37" s="39">
        <v>0</v>
      </c>
      <c r="I37" s="37">
        <v>-0.1290321488</v>
      </c>
      <c r="J37" s="38">
        <v>-3.46072E-3</v>
      </c>
      <c r="K37" s="38">
        <v>13.500088720000001</v>
      </c>
      <c r="L37" s="38">
        <v>8.7748395299999995</v>
      </c>
      <c r="M37" s="38">
        <v>4.2708088200000001</v>
      </c>
      <c r="N37" s="38">
        <v>2.1057495899999998</v>
      </c>
      <c r="O37" s="38">
        <v>-2.0458327399999998</v>
      </c>
      <c r="P37" s="38">
        <v>-4.0314239199999999</v>
      </c>
      <c r="Q37" s="38">
        <v>-7.8218297899999998</v>
      </c>
      <c r="R37" s="39">
        <v>-11.373247940000001</v>
      </c>
    </row>
    <row r="38" spans="1:18" x14ac:dyDescent="0.25">
      <c r="A38" s="34">
        <v>37712</v>
      </c>
      <c r="B38" s="35">
        <v>-0.54440485999999999</v>
      </c>
      <c r="C38" s="35">
        <v>0</v>
      </c>
      <c r="D38" s="35">
        <v>-5.25427423</v>
      </c>
      <c r="E38" s="35">
        <v>4.7098693699999998</v>
      </c>
      <c r="F38" s="35">
        <v>4.7098693699999998</v>
      </c>
      <c r="G38" s="35">
        <v>0</v>
      </c>
      <c r="H38" s="39">
        <v>0</v>
      </c>
      <c r="I38" s="37">
        <v>-0.26518521290000002</v>
      </c>
      <c r="J38" s="38">
        <v>4.2453899999999999E-3</v>
      </c>
      <c r="K38" s="38">
        <v>-0.63279505999999996</v>
      </c>
      <c r="L38" s="38">
        <v>-0.32855644000000001</v>
      </c>
      <c r="M38" s="38">
        <v>-0.12382284</v>
      </c>
      <c r="N38" s="38">
        <v>-5.2853120000000003E-2</v>
      </c>
      <c r="O38" s="38">
        <v>3.6642710000000002E-2</v>
      </c>
      <c r="P38" s="38">
        <v>5.8827490000000003E-2</v>
      </c>
      <c r="Q38" s="38">
        <v>6.5666649999999993E-2</v>
      </c>
      <c r="R38" s="39">
        <v>3.1960389999999998E-2</v>
      </c>
    </row>
    <row r="39" spans="1:18" x14ac:dyDescent="0.25">
      <c r="A39" s="34">
        <v>37742</v>
      </c>
      <c r="B39" s="35">
        <v>-0.55484171000000004</v>
      </c>
      <c r="C39" s="35">
        <v>0</v>
      </c>
      <c r="D39" s="35">
        <v>-5.4231094100000004</v>
      </c>
      <c r="E39" s="35">
        <v>4.8682676999999996</v>
      </c>
      <c r="F39" s="35">
        <v>4.8682676999999996</v>
      </c>
      <c r="G39" s="35">
        <v>0</v>
      </c>
      <c r="H39" s="39">
        <v>0</v>
      </c>
      <c r="I39" s="37">
        <v>-0.28376151129999999</v>
      </c>
      <c r="J39" s="38">
        <v>4.3735400000000004E-3</v>
      </c>
      <c r="K39" s="38">
        <v>-0.72035302000000001</v>
      </c>
      <c r="L39" s="38">
        <v>-0.38118586999999998</v>
      </c>
      <c r="M39" s="38">
        <v>-0.14743666</v>
      </c>
      <c r="N39" s="38">
        <v>-6.4019000000000006E-2</v>
      </c>
      <c r="O39" s="38">
        <v>4.6597159999999999E-2</v>
      </c>
      <c r="P39" s="38">
        <v>7.7594159999999995E-2</v>
      </c>
      <c r="Q39" s="38">
        <v>9.8919170000000001E-2</v>
      </c>
      <c r="R39" s="39">
        <v>7.5832709999999998E-2</v>
      </c>
    </row>
    <row r="40" spans="1:18" x14ac:dyDescent="0.25">
      <c r="A40" s="34">
        <v>37773</v>
      </c>
      <c r="B40" s="35">
        <v>-0.79389968</v>
      </c>
      <c r="C40" s="35">
        <v>0</v>
      </c>
      <c r="D40" s="35">
        <v>-5.3404580900000003</v>
      </c>
      <c r="E40" s="35">
        <v>4.5465584100000003</v>
      </c>
      <c r="F40" s="35">
        <v>4.5465584100000003</v>
      </c>
      <c r="G40" s="35">
        <v>0</v>
      </c>
      <c r="H40" s="39">
        <v>0</v>
      </c>
      <c r="I40" s="37">
        <v>-0.27989073580000001</v>
      </c>
      <c r="J40" s="38">
        <v>4.1593799999999998E-3</v>
      </c>
      <c r="K40" s="38">
        <v>-0.74343296999999997</v>
      </c>
      <c r="L40" s="38">
        <v>-0.39971192</v>
      </c>
      <c r="M40" s="38">
        <v>-0.15792561999999999</v>
      </c>
      <c r="N40" s="38">
        <v>-6.9513699999999998E-2</v>
      </c>
      <c r="O40" s="38">
        <v>5.2495100000000003E-2</v>
      </c>
      <c r="P40" s="38">
        <v>8.9707209999999996E-2</v>
      </c>
      <c r="Q40" s="38">
        <v>0.12413617</v>
      </c>
      <c r="R40" s="39">
        <v>0.11466579</v>
      </c>
    </row>
    <row r="41" spans="1:18" x14ac:dyDescent="0.25">
      <c r="A41" s="34">
        <v>37803</v>
      </c>
      <c r="B41" s="35">
        <v>-1.06269703</v>
      </c>
      <c r="C41" s="35">
        <v>0</v>
      </c>
      <c r="D41" s="35">
        <v>-5.6868479000000001</v>
      </c>
      <c r="E41" s="35">
        <v>4.6241508700000002</v>
      </c>
      <c r="F41" s="35">
        <v>4.6241508700000002</v>
      </c>
      <c r="G41" s="35">
        <v>0</v>
      </c>
      <c r="H41" s="39">
        <v>0</v>
      </c>
      <c r="I41" s="37">
        <v>-0.2795443346</v>
      </c>
      <c r="J41" s="38">
        <v>4.0956100000000004E-3</v>
      </c>
      <c r="K41" s="38">
        <v>-0.65493551999999999</v>
      </c>
      <c r="L41" s="38">
        <v>-0.34771358000000002</v>
      </c>
      <c r="M41" s="38">
        <v>-0.13503620999999999</v>
      </c>
      <c r="N41" s="38">
        <v>-5.8776490000000001E-2</v>
      </c>
      <c r="O41" s="38">
        <v>4.3041660000000002E-2</v>
      </c>
      <c r="P41" s="38">
        <v>7.1848969999999998E-2</v>
      </c>
      <c r="Q41" s="38">
        <v>9.2476699999999995E-2</v>
      </c>
      <c r="R41" s="39">
        <v>7.2745379999999998E-2</v>
      </c>
    </row>
    <row r="42" spans="1:18" x14ac:dyDescent="0.25">
      <c r="A42" s="34">
        <v>37834</v>
      </c>
      <c r="B42" s="35">
        <v>-1.0791201800000001</v>
      </c>
      <c r="C42" s="35">
        <v>0</v>
      </c>
      <c r="D42" s="35">
        <v>-5.5609496700000003</v>
      </c>
      <c r="E42" s="35">
        <v>4.48182949</v>
      </c>
      <c r="F42" s="35">
        <v>4.48182949</v>
      </c>
      <c r="G42" s="35">
        <v>0</v>
      </c>
      <c r="H42" s="39">
        <v>0</v>
      </c>
      <c r="I42" s="37">
        <v>-0.2821009136</v>
      </c>
      <c r="J42" s="38">
        <v>3.99651E-3</v>
      </c>
      <c r="K42" s="38">
        <v>-0.68320924999999999</v>
      </c>
      <c r="L42" s="38">
        <v>-0.36751007000000002</v>
      </c>
      <c r="M42" s="38">
        <v>-0.14523356000000001</v>
      </c>
      <c r="N42" s="38">
        <v>-6.3922099999999996E-2</v>
      </c>
      <c r="O42" s="38">
        <v>4.8234480000000003E-2</v>
      </c>
      <c r="P42" s="38">
        <v>8.2231680000000001E-2</v>
      </c>
      <c r="Q42" s="38">
        <v>0.11316822999999999</v>
      </c>
      <c r="R42" s="39">
        <v>0.1034361</v>
      </c>
    </row>
    <row r="43" spans="1:18" x14ac:dyDescent="0.25">
      <c r="A43" s="34">
        <v>37865</v>
      </c>
      <c r="B43" s="35">
        <v>-1.35634553</v>
      </c>
      <c r="C43" s="35">
        <v>0</v>
      </c>
      <c r="D43" s="35">
        <v>-5.58505216</v>
      </c>
      <c r="E43" s="35">
        <v>4.2287066299999996</v>
      </c>
      <c r="F43" s="35">
        <v>4.2287066299999996</v>
      </c>
      <c r="G43" s="35">
        <v>0</v>
      </c>
      <c r="H43" s="39">
        <v>0</v>
      </c>
      <c r="I43" s="37">
        <v>-0.27533821749999998</v>
      </c>
      <c r="J43" s="38">
        <v>3.7901599999999999E-3</v>
      </c>
      <c r="K43" s="38">
        <v>-0.69120585000000001</v>
      </c>
      <c r="L43" s="38">
        <v>-0.37590767000000003</v>
      </c>
      <c r="M43" s="38">
        <v>-0.15067583000000001</v>
      </c>
      <c r="N43" s="38">
        <v>-6.6906359999999998E-2</v>
      </c>
      <c r="O43" s="38">
        <v>5.1661489999999997E-2</v>
      </c>
      <c r="P43" s="38">
        <v>8.9478310000000005E-2</v>
      </c>
      <c r="Q43" s="38">
        <v>0.12889418</v>
      </c>
      <c r="R43" s="39">
        <v>0.12842369000000001</v>
      </c>
    </row>
    <row r="44" spans="1:18" x14ac:dyDescent="0.25">
      <c r="A44" s="34">
        <v>37895</v>
      </c>
      <c r="B44" s="35">
        <v>-0.63700946000000003</v>
      </c>
      <c r="C44" s="35">
        <v>0</v>
      </c>
      <c r="D44" s="35">
        <v>-4.8087734900000001</v>
      </c>
      <c r="E44" s="35">
        <v>4.1717640300000003</v>
      </c>
      <c r="F44" s="35">
        <v>4.1717640300000003</v>
      </c>
      <c r="G44" s="35">
        <v>0</v>
      </c>
      <c r="H44" s="39">
        <v>0</v>
      </c>
      <c r="I44" s="37">
        <v>-0.27692336499999998</v>
      </c>
      <c r="J44" s="38">
        <v>3.7253999999999998E-3</v>
      </c>
      <c r="K44" s="38">
        <v>-0.67801604999999998</v>
      </c>
      <c r="L44" s="38">
        <v>-0.36942044000000002</v>
      </c>
      <c r="M44" s="38">
        <v>-0.14843836999999999</v>
      </c>
      <c r="N44" s="38">
        <v>-6.6012989999999994E-2</v>
      </c>
      <c r="O44" s="38">
        <v>5.116192E-2</v>
      </c>
      <c r="P44" s="38">
        <v>8.8762869999999994E-2</v>
      </c>
      <c r="Q44" s="38">
        <v>0.12893146999999999</v>
      </c>
      <c r="R44" s="39">
        <v>0.13017224999999999</v>
      </c>
    </row>
    <row r="45" spans="1:18" x14ac:dyDescent="0.25">
      <c r="A45" s="34">
        <v>37926</v>
      </c>
      <c r="B45" s="35">
        <v>-2.6514040300000001</v>
      </c>
      <c r="C45" s="35">
        <v>0</v>
      </c>
      <c r="D45" s="35">
        <v>-6.2346553</v>
      </c>
      <c r="E45" s="35">
        <v>3.5832512699999999</v>
      </c>
      <c r="F45" s="35">
        <v>3.5832512699999999</v>
      </c>
      <c r="G45" s="35">
        <v>0</v>
      </c>
      <c r="H45" s="39">
        <v>0</v>
      </c>
      <c r="I45" s="37">
        <v>-0.2482836222</v>
      </c>
      <c r="J45" s="38">
        <v>3.2691999999999999E-3</v>
      </c>
      <c r="K45" s="38">
        <v>-0.64459069000000002</v>
      </c>
      <c r="L45" s="38">
        <v>-0.35931144999999998</v>
      </c>
      <c r="M45" s="38">
        <v>-0.14844908000000001</v>
      </c>
      <c r="N45" s="38">
        <v>-6.7064410000000005E-2</v>
      </c>
      <c r="O45" s="38">
        <v>5.4132350000000003E-2</v>
      </c>
      <c r="P45" s="38">
        <v>9.6549289999999996E-2</v>
      </c>
      <c r="Q45" s="38">
        <v>0.15051775000000001</v>
      </c>
      <c r="R45" s="39">
        <v>0.16967567</v>
      </c>
    </row>
    <row r="46" spans="1:18" x14ac:dyDescent="0.25">
      <c r="A46" s="34">
        <v>37956</v>
      </c>
      <c r="B46" s="35">
        <v>-5.0711851599999997</v>
      </c>
      <c r="C46" s="35">
        <v>0</v>
      </c>
      <c r="D46" s="35">
        <v>-3.6173739</v>
      </c>
      <c r="E46" s="35">
        <v>-1.4538112599999999</v>
      </c>
      <c r="F46" s="35">
        <v>-1.4538112599999999</v>
      </c>
      <c r="G46" s="35">
        <v>0</v>
      </c>
      <c r="H46" s="39">
        <v>0</v>
      </c>
      <c r="I46" s="37">
        <v>-0.30738382730000002</v>
      </c>
      <c r="J46" s="38">
        <v>2.7747800000000001E-3</v>
      </c>
      <c r="K46" s="38">
        <v>-8.6669570000000001E-2</v>
      </c>
      <c r="L46" s="38">
        <v>1.8498900000000001E-3</v>
      </c>
      <c r="M46" s="38">
        <v>2.7009269999999998E-2</v>
      </c>
      <c r="N46" s="38">
        <v>1.9376649999999999E-2</v>
      </c>
      <c r="O46" s="38">
        <v>-2.9972430000000001E-2</v>
      </c>
      <c r="P46" s="38">
        <v>-6.9476979999999994E-2</v>
      </c>
      <c r="Q46" s="38">
        <v>-0.17322306000000001</v>
      </c>
      <c r="R46" s="39">
        <v>-0.30424523999999997</v>
      </c>
    </row>
    <row r="47" spans="1:18" x14ac:dyDescent="0.25">
      <c r="A47" s="34">
        <v>37987</v>
      </c>
      <c r="B47" s="35">
        <v>1.4742424700000001</v>
      </c>
      <c r="C47" s="35">
        <v>0</v>
      </c>
      <c r="D47" s="35">
        <v>2.9395814200000001</v>
      </c>
      <c r="E47" s="35">
        <v>-1.46533895</v>
      </c>
      <c r="F47" s="35">
        <v>-1.46533895</v>
      </c>
      <c r="G47" s="35">
        <v>0</v>
      </c>
      <c r="H47" s="39">
        <v>0</v>
      </c>
      <c r="I47" s="37">
        <v>-0.28120053020000002</v>
      </c>
      <c r="J47" s="38">
        <v>2.4996799999999998E-3</v>
      </c>
      <c r="K47" s="38">
        <v>1.8881430000000001E-2</v>
      </c>
      <c r="L47" s="38">
        <v>5.7563110000000001E-2</v>
      </c>
      <c r="M47" s="38">
        <v>4.849813E-2</v>
      </c>
      <c r="N47" s="38">
        <v>2.8705029999999999E-2</v>
      </c>
      <c r="O47" s="38">
        <v>-3.6756469999999999E-2</v>
      </c>
      <c r="P47" s="38">
        <v>-8.0767729999999996E-2</v>
      </c>
      <c r="Q47" s="38">
        <v>-0.18766450000000001</v>
      </c>
      <c r="R47" s="39">
        <v>-0.31545030000000002</v>
      </c>
    </row>
    <row r="48" spans="1:18" x14ac:dyDescent="0.25">
      <c r="A48" s="34">
        <v>38018</v>
      </c>
      <c r="B48" s="35">
        <v>0.89531053000000005</v>
      </c>
      <c r="C48" s="35">
        <v>0</v>
      </c>
      <c r="D48" s="35">
        <v>2.1655596099999999</v>
      </c>
      <c r="E48" s="35">
        <v>-1.2702490799999999</v>
      </c>
      <c r="F48" s="35">
        <v>-1.2702490799999999</v>
      </c>
      <c r="G48" s="35">
        <v>0</v>
      </c>
      <c r="H48" s="39">
        <v>0</v>
      </c>
      <c r="I48" s="37">
        <v>-0.285205404</v>
      </c>
      <c r="J48" s="38">
        <v>2.4500699999999999E-3</v>
      </c>
      <c r="K48" s="38">
        <v>-0.14225707000000001</v>
      </c>
      <c r="L48" s="38">
        <v>-4.1779410000000003E-2</v>
      </c>
      <c r="M48" s="38">
        <v>2.4165200000000001E-3</v>
      </c>
      <c r="N48" s="38">
        <v>6.4970499999999999E-3</v>
      </c>
      <c r="O48" s="38">
        <v>-1.6098500000000002E-2</v>
      </c>
      <c r="P48" s="38">
        <v>-4.0892499999999998E-2</v>
      </c>
      <c r="Q48" s="38">
        <v>-0.11327126999999999</v>
      </c>
      <c r="R48" s="39">
        <v>-0.21114749999999999</v>
      </c>
    </row>
    <row r="49" spans="1:18" x14ac:dyDescent="0.25">
      <c r="A49" s="34">
        <v>38047</v>
      </c>
      <c r="B49" s="35">
        <v>-8.008817E-2</v>
      </c>
      <c r="C49" s="35">
        <v>0</v>
      </c>
      <c r="D49" s="35">
        <v>0.60726563</v>
      </c>
      <c r="E49" s="35">
        <v>-0.68735380000000001</v>
      </c>
      <c r="F49" s="35">
        <v>-0.68735380000000001</v>
      </c>
      <c r="G49" s="35">
        <v>0</v>
      </c>
      <c r="H49" s="39">
        <v>0</v>
      </c>
      <c r="I49" s="37">
        <v>-0.27351838810000001</v>
      </c>
      <c r="J49" s="38">
        <v>2.3771600000000001E-3</v>
      </c>
      <c r="K49" s="38">
        <v>-0.63134696999999995</v>
      </c>
      <c r="L49" s="38">
        <v>-0.35065392000000001</v>
      </c>
      <c r="M49" s="38">
        <v>-0.14417458999999999</v>
      </c>
      <c r="N49" s="38">
        <v>-6.4938819999999994E-2</v>
      </c>
      <c r="O49" s="38">
        <v>5.2033040000000003E-2</v>
      </c>
      <c r="P49" s="38">
        <v>9.2354030000000004E-2</v>
      </c>
      <c r="Q49" s="38">
        <v>0.14211399</v>
      </c>
      <c r="R49" s="39">
        <v>0.15700381999999999</v>
      </c>
    </row>
    <row r="50" spans="1:18" x14ac:dyDescent="0.25">
      <c r="A50" s="34">
        <v>38078</v>
      </c>
      <c r="B50" s="35">
        <v>-2.0812442799999999</v>
      </c>
      <c r="C50" s="35">
        <v>0</v>
      </c>
      <c r="D50" s="35">
        <v>-5.8389458100000002</v>
      </c>
      <c r="E50" s="35">
        <v>3.7577015299999998</v>
      </c>
      <c r="F50" s="35">
        <v>3.7577015299999998</v>
      </c>
      <c r="G50" s="35">
        <v>0</v>
      </c>
      <c r="H50" s="39">
        <v>0</v>
      </c>
      <c r="I50" s="37">
        <v>-9.4664629200000003E-2</v>
      </c>
      <c r="J50" s="38">
        <v>1.6646899999999999E-3</v>
      </c>
      <c r="K50" s="38">
        <v>1.2193138100000001</v>
      </c>
      <c r="L50" s="38">
        <v>0.80909160000000002</v>
      </c>
      <c r="M50" s="38">
        <v>0.40095724999999999</v>
      </c>
      <c r="N50" s="38">
        <v>0.19931922999999999</v>
      </c>
      <c r="O50" s="38">
        <v>-0.19657369</v>
      </c>
      <c r="P50" s="38">
        <v>-0.39004444999999999</v>
      </c>
      <c r="Q50" s="38">
        <v>-0.76655099999999998</v>
      </c>
      <c r="R50" s="39">
        <v>-1.12810191</v>
      </c>
    </row>
    <row r="51" spans="1:18" x14ac:dyDescent="0.25">
      <c r="A51" s="34">
        <v>38108</v>
      </c>
      <c r="B51" s="35">
        <v>-1.64671031</v>
      </c>
      <c r="C51" s="35">
        <v>0</v>
      </c>
      <c r="D51" s="35">
        <v>-5.7762090300000004</v>
      </c>
      <c r="E51" s="35">
        <v>4.12949872</v>
      </c>
      <c r="F51" s="35">
        <v>4.12949872</v>
      </c>
      <c r="G51" s="35">
        <v>0</v>
      </c>
      <c r="H51" s="39">
        <v>0</v>
      </c>
      <c r="I51" s="37">
        <v>-0.1097614556</v>
      </c>
      <c r="J51" s="38">
        <v>1.8361899999999999E-3</v>
      </c>
      <c r="K51" s="38">
        <v>1.2395824099999999</v>
      </c>
      <c r="L51" s="38">
        <v>0.82443177999999995</v>
      </c>
      <c r="M51" s="38">
        <v>0.40946051999999999</v>
      </c>
      <c r="N51" s="38">
        <v>0.20376374</v>
      </c>
      <c r="O51" s="38">
        <v>-0.20137331</v>
      </c>
      <c r="P51" s="38">
        <v>-0.39996817000000001</v>
      </c>
      <c r="Q51" s="38">
        <v>-0.78757712999999996</v>
      </c>
      <c r="R51" s="39">
        <v>-1.1611412999999999</v>
      </c>
    </row>
    <row r="52" spans="1:18" x14ac:dyDescent="0.25">
      <c r="A52" s="34">
        <v>38139</v>
      </c>
      <c r="B52" s="35">
        <v>-1.83566977</v>
      </c>
      <c r="C52" s="35">
        <v>0</v>
      </c>
      <c r="D52" s="35">
        <v>-5.7590716899999999</v>
      </c>
      <c r="E52" s="35">
        <v>3.9234019199999999</v>
      </c>
      <c r="F52" s="35">
        <v>3.9234019199999999</v>
      </c>
      <c r="G52" s="35">
        <v>0</v>
      </c>
      <c r="H52" s="39">
        <v>0</v>
      </c>
      <c r="I52" s="37">
        <v>-0.1118235776</v>
      </c>
      <c r="J52" s="38">
        <v>1.7812399999999999E-3</v>
      </c>
      <c r="K52" s="38">
        <v>1.1587057599999999</v>
      </c>
      <c r="L52" s="38">
        <v>0.77198962000000004</v>
      </c>
      <c r="M52" s="38">
        <v>0.38402384000000001</v>
      </c>
      <c r="N52" s="38">
        <v>0.19124698000000001</v>
      </c>
      <c r="O52" s="38">
        <v>-0.18926519</v>
      </c>
      <c r="P52" s="38">
        <v>-0.37616254999999998</v>
      </c>
      <c r="Q52" s="38">
        <v>-0.74160086999999997</v>
      </c>
      <c r="R52" s="39">
        <v>-1.09458769</v>
      </c>
    </row>
    <row r="53" spans="1:18" x14ac:dyDescent="0.25">
      <c r="A53" s="34">
        <v>38169</v>
      </c>
      <c r="B53" s="35">
        <v>-2.1857778300000001</v>
      </c>
      <c r="C53" s="35">
        <v>0</v>
      </c>
      <c r="D53" s="35">
        <v>-6.0039939499999999</v>
      </c>
      <c r="E53" s="35">
        <v>3.8182161200000002</v>
      </c>
      <c r="F53" s="35">
        <v>3.8182161200000002</v>
      </c>
      <c r="G53" s="35">
        <v>0</v>
      </c>
      <c r="H53" s="39">
        <v>0</v>
      </c>
      <c r="I53" s="37">
        <v>-0.1071160392</v>
      </c>
      <c r="J53" s="38">
        <v>1.70787E-3</v>
      </c>
      <c r="K53" s="38">
        <v>1.17465172</v>
      </c>
      <c r="L53" s="38">
        <v>0.78035783999999997</v>
      </c>
      <c r="M53" s="38">
        <v>0.38726413999999998</v>
      </c>
      <c r="N53" s="38">
        <v>0.19266243</v>
      </c>
      <c r="O53" s="38">
        <v>-0.19032629000000001</v>
      </c>
      <c r="P53" s="38">
        <v>-0.37797976999999999</v>
      </c>
      <c r="Q53" s="38">
        <v>-0.74421355</v>
      </c>
      <c r="R53" s="39">
        <v>-1.09767561</v>
      </c>
    </row>
    <row r="54" spans="1:18" x14ac:dyDescent="0.25">
      <c r="A54" s="34">
        <v>38200</v>
      </c>
      <c r="B54" s="35">
        <v>-2.0925454800000001</v>
      </c>
      <c r="C54" s="35">
        <v>0</v>
      </c>
      <c r="D54" s="35">
        <v>-5.8749849300000001</v>
      </c>
      <c r="E54" s="35">
        <v>3.78243945</v>
      </c>
      <c r="F54" s="35">
        <v>3.78243945</v>
      </c>
      <c r="G54" s="35">
        <v>0</v>
      </c>
      <c r="H54" s="39">
        <v>0</v>
      </c>
      <c r="I54" s="37">
        <v>-0.1103506018</v>
      </c>
      <c r="J54" s="38">
        <v>1.7015299999999999E-3</v>
      </c>
      <c r="K54" s="38">
        <v>1.1526919499999999</v>
      </c>
      <c r="L54" s="38">
        <v>0.76624981999999997</v>
      </c>
      <c r="M54" s="38">
        <v>0.38049548</v>
      </c>
      <c r="N54" s="38">
        <v>0.18935157</v>
      </c>
      <c r="O54" s="38">
        <v>-0.18716405</v>
      </c>
      <c r="P54" s="38">
        <v>-0.37180394999999999</v>
      </c>
      <c r="Q54" s="38">
        <v>-0.73245167</v>
      </c>
      <c r="R54" s="39">
        <v>-1.0808804999999999</v>
      </c>
    </row>
    <row r="55" spans="1:18" x14ac:dyDescent="0.25">
      <c r="A55" s="34">
        <v>38231</v>
      </c>
      <c r="B55" s="35">
        <v>-2.08120679</v>
      </c>
      <c r="C55" s="35">
        <v>0</v>
      </c>
      <c r="D55" s="35">
        <v>-5.7461785499999998</v>
      </c>
      <c r="E55" s="35">
        <v>3.6649717599999998</v>
      </c>
      <c r="F55" s="35">
        <v>3.6649717599999998</v>
      </c>
      <c r="G55" s="35">
        <v>0</v>
      </c>
      <c r="H55" s="39">
        <v>0</v>
      </c>
      <c r="I55" s="37">
        <v>-0.1102872884</v>
      </c>
      <c r="J55" s="38">
        <v>1.6505300000000001E-3</v>
      </c>
      <c r="K55" s="38">
        <v>1.10162951</v>
      </c>
      <c r="L55" s="38">
        <v>0.73275955000000004</v>
      </c>
      <c r="M55" s="38">
        <v>0.36408037999999998</v>
      </c>
      <c r="N55" s="38">
        <v>0.18123423</v>
      </c>
      <c r="O55" s="38">
        <v>-0.17923837000000001</v>
      </c>
      <c r="P55" s="38">
        <v>-0.35615256000000001</v>
      </c>
      <c r="Q55" s="38">
        <v>-0.70195770999999996</v>
      </c>
      <c r="R55" s="39">
        <v>-1.03632703</v>
      </c>
    </row>
    <row r="56" spans="1:18" x14ac:dyDescent="0.25">
      <c r="A56" s="34">
        <v>38261</v>
      </c>
      <c r="B56" s="35">
        <v>-2.0134328500000001</v>
      </c>
      <c r="C56" s="35">
        <v>0</v>
      </c>
      <c r="D56" s="35">
        <v>-5.5092554600000003</v>
      </c>
      <c r="E56" s="35">
        <v>3.4958226099999998</v>
      </c>
      <c r="F56" s="35">
        <v>3.4958226099999998</v>
      </c>
      <c r="G56" s="35">
        <v>0</v>
      </c>
      <c r="H56" s="39">
        <v>0</v>
      </c>
      <c r="I56" s="37">
        <v>-0.1050207761</v>
      </c>
      <c r="J56" s="38">
        <v>1.5648599999999999E-3</v>
      </c>
      <c r="K56" s="38">
        <v>1.1239059199999999</v>
      </c>
      <c r="L56" s="38">
        <v>0.74591974000000005</v>
      </c>
      <c r="M56" s="38">
        <v>0.36989297999999998</v>
      </c>
      <c r="N56" s="38">
        <v>0.18396228000000001</v>
      </c>
      <c r="O56" s="38">
        <v>-0.18163520999999999</v>
      </c>
      <c r="P56" s="38">
        <v>-0.36063904000000002</v>
      </c>
      <c r="Q56" s="38">
        <v>-0.70984270999999999</v>
      </c>
      <c r="R56" s="39">
        <v>-1.0465467500000001</v>
      </c>
    </row>
    <row r="57" spans="1:18" x14ac:dyDescent="0.25">
      <c r="A57" s="34">
        <v>38292</v>
      </c>
      <c r="B57" s="35">
        <v>-2.72331045</v>
      </c>
      <c r="C57" s="35">
        <v>0</v>
      </c>
      <c r="D57" s="35">
        <v>-5.2514019100000002</v>
      </c>
      <c r="E57" s="35">
        <v>2.5280914600000002</v>
      </c>
      <c r="F57" s="35">
        <v>2.5280914600000002</v>
      </c>
      <c r="G57" s="35">
        <v>0</v>
      </c>
      <c r="H57" s="39">
        <v>0</v>
      </c>
      <c r="I57" s="37">
        <v>-7.5806247399999999E-2</v>
      </c>
      <c r="J57" s="38">
        <v>1.1770299999999999E-3</v>
      </c>
      <c r="K57" s="38">
        <v>0.89249347999999995</v>
      </c>
      <c r="L57" s="38">
        <v>0.59250475999999996</v>
      </c>
      <c r="M57" s="38">
        <v>0.29402349999999999</v>
      </c>
      <c r="N57" s="38">
        <v>0.14629961999999999</v>
      </c>
      <c r="O57" s="38">
        <v>-0.14461747</v>
      </c>
      <c r="P57" s="38">
        <v>-0.28737244000000001</v>
      </c>
      <c r="Q57" s="38">
        <v>-0.56691404999999995</v>
      </c>
      <c r="R57" s="39">
        <v>-0.83713861000000001</v>
      </c>
    </row>
    <row r="58" spans="1:18" x14ac:dyDescent="0.25">
      <c r="A58" s="34">
        <v>38322</v>
      </c>
      <c r="B58" s="35">
        <v>-1.7345214900000001</v>
      </c>
      <c r="C58" s="35">
        <v>0</v>
      </c>
      <c r="D58" s="35">
        <v>-3.5800950600000001</v>
      </c>
      <c r="E58" s="35">
        <v>1.84557357</v>
      </c>
      <c r="F58" s="35">
        <v>1.84557357</v>
      </c>
      <c r="G58" s="35">
        <v>0</v>
      </c>
      <c r="H58" s="39">
        <v>0</v>
      </c>
      <c r="I58" s="37">
        <v>-0.13809789929999999</v>
      </c>
      <c r="J58" s="38">
        <v>1.42606E-3</v>
      </c>
      <c r="K58" s="38">
        <v>1.15080987</v>
      </c>
      <c r="L58" s="38">
        <v>0.76427246999999998</v>
      </c>
      <c r="M58" s="38">
        <v>0.37980897000000002</v>
      </c>
      <c r="N58" s="38">
        <v>0.18921690999999999</v>
      </c>
      <c r="O58" s="38">
        <v>-0.18768246999999999</v>
      </c>
      <c r="P58" s="38">
        <v>-0.37350369999999999</v>
      </c>
      <c r="Q58" s="38">
        <v>-0.73875157000000002</v>
      </c>
      <c r="R58" s="39">
        <v>-1.09460611</v>
      </c>
    </row>
    <row r="59" spans="1:18" x14ac:dyDescent="0.25">
      <c r="A59" s="34">
        <v>38353</v>
      </c>
      <c r="B59" s="35">
        <v>0.18312265999999999</v>
      </c>
      <c r="C59" s="35">
        <v>0</v>
      </c>
      <c r="D59" s="35">
        <v>-1.1891185200000001</v>
      </c>
      <c r="E59" s="35">
        <v>1.3722411800000001</v>
      </c>
      <c r="F59" s="35">
        <v>1.3722411800000001</v>
      </c>
      <c r="G59" s="35">
        <v>0</v>
      </c>
      <c r="H59" s="39">
        <v>0</v>
      </c>
      <c r="I59" s="37">
        <v>-0.118011333</v>
      </c>
      <c r="J59" s="38">
        <v>1.19257E-3</v>
      </c>
      <c r="K59" s="38">
        <v>1.02799588</v>
      </c>
      <c r="L59" s="38">
        <v>0.68015809999999999</v>
      </c>
      <c r="M59" s="38">
        <v>0.33687181999999999</v>
      </c>
      <c r="N59" s="38">
        <v>0.16755663000000001</v>
      </c>
      <c r="O59" s="38">
        <v>-0.16567651999999999</v>
      </c>
      <c r="P59" s="38">
        <v>-0.32936936999999999</v>
      </c>
      <c r="Q59" s="38">
        <v>-0.65046930000000003</v>
      </c>
      <c r="R59" s="39">
        <v>-0.96276662000000002</v>
      </c>
    </row>
    <row r="60" spans="1:18" x14ac:dyDescent="0.25">
      <c r="A60" s="34">
        <v>38384</v>
      </c>
      <c r="B60" s="35">
        <v>0.36365343</v>
      </c>
      <c r="C60" s="35">
        <v>0</v>
      </c>
      <c r="D60" s="35">
        <v>-1.25709213</v>
      </c>
      <c r="E60" s="35">
        <v>1.62074556</v>
      </c>
      <c r="F60" s="35">
        <v>1.62074556</v>
      </c>
      <c r="G60" s="35">
        <v>0</v>
      </c>
      <c r="H60" s="39">
        <v>0</v>
      </c>
      <c r="I60" s="37">
        <v>-0.11632845040000001</v>
      </c>
      <c r="J60" s="38">
        <v>1.1887099999999999E-3</v>
      </c>
      <c r="K60" s="38">
        <v>0.95256965000000005</v>
      </c>
      <c r="L60" s="38">
        <v>0.63175426999999995</v>
      </c>
      <c r="M60" s="38">
        <v>0.31375247000000001</v>
      </c>
      <c r="N60" s="38">
        <v>0.15625080999999999</v>
      </c>
      <c r="O60" s="38">
        <v>-0.15474145</v>
      </c>
      <c r="P60" s="38">
        <v>-0.30784166000000002</v>
      </c>
      <c r="Q60" s="38">
        <v>-0.60868878000000004</v>
      </c>
      <c r="R60" s="39">
        <v>-0.90184321999999995</v>
      </c>
    </row>
    <row r="61" spans="1:18" x14ac:dyDescent="0.25">
      <c r="A61" s="34">
        <v>38412</v>
      </c>
      <c r="B61" s="35">
        <v>-0.65016258999999998</v>
      </c>
      <c r="C61" s="35">
        <v>0</v>
      </c>
      <c r="D61" s="35">
        <v>-3.34779559</v>
      </c>
      <c r="E61" s="35">
        <v>2.6976330000000002</v>
      </c>
      <c r="F61" s="35">
        <v>2.6976330000000002</v>
      </c>
      <c r="G61" s="35">
        <v>0</v>
      </c>
      <c r="H61" s="39">
        <v>0</v>
      </c>
      <c r="I61" s="37">
        <v>-8.3243264900000002E-2</v>
      </c>
      <c r="J61" s="38">
        <v>1.20808E-3</v>
      </c>
      <c r="K61" s="38">
        <v>0.89417040999999997</v>
      </c>
      <c r="L61" s="38">
        <v>0.59195763999999995</v>
      </c>
      <c r="M61" s="38">
        <v>0.29305879000000001</v>
      </c>
      <c r="N61" s="38">
        <v>0.14566844000000001</v>
      </c>
      <c r="O61" s="38">
        <v>-0.14378015</v>
      </c>
      <c r="P61" s="38">
        <v>-0.28561038999999999</v>
      </c>
      <c r="Q61" s="38">
        <v>-0.56253852999999998</v>
      </c>
      <c r="R61" s="39">
        <v>-0.82959970000000005</v>
      </c>
    </row>
    <row r="62" spans="1:18" x14ac:dyDescent="0.25">
      <c r="A62" s="34">
        <v>38443</v>
      </c>
      <c r="B62" s="35">
        <v>0.91206054000000003</v>
      </c>
      <c r="C62" s="35">
        <v>0</v>
      </c>
      <c r="D62" s="35">
        <v>-2.46276399</v>
      </c>
      <c r="E62" s="35">
        <v>3.3748245300000002</v>
      </c>
      <c r="F62" s="35">
        <v>3.3748245300000002</v>
      </c>
      <c r="G62" s="35">
        <v>0</v>
      </c>
      <c r="H62" s="39">
        <v>0</v>
      </c>
      <c r="I62" s="37">
        <v>-9.7750830900000002E-2</v>
      </c>
      <c r="J62" s="38">
        <v>1.37549E-3</v>
      </c>
      <c r="K62" s="38">
        <v>1.01182237</v>
      </c>
      <c r="L62" s="38">
        <v>0.67113743999999997</v>
      </c>
      <c r="M62" s="38">
        <v>0.33262735999999998</v>
      </c>
      <c r="N62" s="38">
        <v>0.16538675999999999</v>
      </c>
      <c r="O62" s="38">
        <v>-0.16322017999999999</v>
      </c>
      <c r="P62" s="38">
        <v>-0.32401080999999998</v>
      </c>
      <c r="Q62" s="38">
        <v>-0.63747081000000005</v>
      </c>
      <c r="R62" s="39">
        <v>-0.93908859</v>
      </c>
    </row>
    <row r="63" spans="1:18" x14ac:dyDescent="0.25">
      <c r="A63" s="34">
        <v>38473</v>
      </c>
      <c r="B63" s="35">
        <v>0.92642294999999997</v>
      </c>
      <c r="C63" s="35">
        <v>0</v>
      </c>
      <c r="D63" s="35">
        <v>-2.7919380999999999</v>
      </c>
      <c r="E63" s="35">
        <v>3.7183610499999999</v>
      </c>
      <c r="F63" s="35">
        <v>3.7183610499999999</v>
      </c>
      <c r="G63" s="35">
        <v>0</v>
      </c>
      <c r="H63" s="39">
        <v>0</v>
      </c>
      <c r="I63" s="37">
        <v>-0.1078999801</v>
      </c>
      <c r="J63" s="38">
        <v>1.4894699999999999E-3</v>
      </c>
      <c r="K63" s="38">
        <v>1.0475002600000001</v>
      </c>
      <c r="L63" s="38">
        <v>0.69570315000000005</v>
      </c>
      <c r="M63" s="38">
        <v>0.34521679</v>
      </c>
      <c r="N63" s="38">
        <v>0.17174428</v>
      </c>
      <c r="O63" s="38">
        <v>-0.16967889</v>
      </c>
      <c r="P63" s="38">
        <v>-0.33700751000000001</v>
      </c>
      <c r="Q63" s="38">
        <v>-0.66370426000000005</v>
      </c>
      <c r="R63" s="39">
        <v>-0.97866361999999996</v>
      </c>
    </row>
    <row r="64" spans="1:18" x14ac:dyDescent="0.25">
      <c r="A64" s="34">
        <v>38504</v>
      </c>
      <c r="B64" s="35">
        <v>0.96128285000000002</v>
      </c>
      <c r="C64" s="35">
        <v>0</v>
      </c>
      <c r="D64" s="35">
        <v>-2.5750433699999999</v>
      </c>
      <c r="E64" s="35">
        <v>3.5363262199999999</v>
      </c>
      <c r="F64" s="35">
        <v>3.5363262199999999</v>
      </c>
      <c r="G64" s="35">
        <v>0</v>
      </c>
      <c r="H64" s="39">
        <v>0</v>
      </c>
      <c r="I64" s="37">
        <v>-0.10818016480000001</v>
      </c>
      <c r="J64" s="38">
        <v>1.4341499999999999E-3</v>
      </c>
      <c r="K64" s="38">
        <v>0.98538060000000005</v>
      </c>
      <c r="L64" s="38">
        <v>0.65538505000000002</v>
      </c>
      <c r="M64" s="38">
        <v>0.32562268999999999</v>
      </c>
      <c r="N64" s="38">
        <v>0.16209017000000001</v>
      </c>
      <c r="O64" s="38">
        <v>-0.16031155999999999</v>
      </c>
      <c r="P64" s="38">
        <v>-0.31855878999999998</v>
      </c>
      <c r="Q64" s="38">
        <v>-0.62794004000000003</v>
      </c>
      <c r="R64" s="39">
        <v>-0.92668505999999995</v>
      </c>
    </row>
    <row r="65" spans="1:18" x14ac:dyDescent="0.25">
      <c r="A65" s="34">
        <v>38534</v>
      </c>
      <c r="B65" s="35">
        <v>0.52427911999999999</v>
      </c>
      <c r="C65" s="35">
        <v>0</v>
      </c>
      <c r="D65" s="35">
        <v>-2.9213054700000001</v>
      </c>
      <c r="E65" s="35">
        <v>3.4455845900000002</v>
      </c>
      <c r="F65" s="35">
        <v>3.4455845900000002</v>
      </c>
      <c r="G65" s="35">
        <v>0</v>
      </c>
      <c r="H65" s="39">
        <v>0</v>
      </c>
      <c r="I65" s="37">
        <v>-0.10477740570000001</v>
      </c>
      <c r="J65" s="38">
        <v>1.3898300000000001E-3</v>
      </c>
      <c r="K65" s="38">
        <v>0.99403498999999995</v>
      </c>
      <c r="L65" s="38">
        <v>0.65955344000000005</v>
      </c>
      <c r="M65" s="38">
        <v>0.32705635</v>
      </c>
      <c r="N65" s="38">
        <v>0.16266902999999999</v>
      </c>
      <c r="O65" s="38">
        <v>-0.16065726</v>
      </c>
      <c r="P65" s="38">
        <v>-0.31905487999999999</v>
      </c>
      <c r="Q65" s="38">
        <v>-0.62828077000000004</v>
      </c>
      <c r="R65" s="39">
        <v>-0.92643734</v>
      </c>
    </row>
    <row r="66" spans="1:18" x14ac:dyDescent="0.25">
      <c r="A66" s="34">
        <v>38565</v>
      </c>
      <c r="B66" s="35">
        <v>0.49713090999999998</v>
      </c>
      <c r="C66" s="35">
        <v>0</v>
      </c>
      <c r="D66" s="35">
        <v>-2.9198073600000001</v>
      </c>
      <c r="E66" s="35">
        <v>3.4169382700000002</v>
      </c>
      <c r="F66" s="35">
        <v>3.4169382700000002</v>
      </c>
      <c r="G66" s="35">
        <v>0</v>
      </c>
      <c r="H66" s="39">
        <v>0</v>
      </c>
      <c r="I66" s="37">
        <v>-0.1072689308</v>
      </c>
      <c r="J66" s="38">
        <v>1.38463E-3</v>
      </c>
      <c r="K66" s="38">
        <v>0.97825295999999995</v>
      </c>
      <c r="L66" s="38">
        <v>0.64943384000000004</v>
      </c>
      <c r="M66" s="38">
        <v>0.32220588999999999</v>
      </c>
      <c r="N66" s="38">
        <v>0.16029684</v>
      </c>
      <c r="O66" s="38">
        <v>-0.15839112999999999</v>
      </c>
      <c r="P66" s="38">
        <v>-0.31462781000000001</v>
      </c>
      <c r="Q66" s="38">
        <v>-0.61983964999999996</v>
      </c>
      <c r="R66" s="39">
        <v>-0.91437469999999998</v>
      </c>
    </row>
    <row r="67" spans="1:18" x14ac:dyDescent="0.25">
      <c r="A67" s="34">
        <v>38596</v>
      </c>
      <c r="B67" s="35">
        <v>-1.28998664</v>
      </c>
      <c r="C67" s="35">
        <v>0</v>
      </c>
      <c r="D67" s="35">
        <v>-1.614819</v>
      </c>
      <c r="E67" s="35">
        <v>0.32483235999999999</v>
      </c>
      <c r="F67" s="35">
        <v>0.32483235999999999</v>
      </c>
      <c r="G67" s="35">
        <v>0</v>
      </c>
      <c r="H67" s="39">
        <v>0</v>
      </c>
      <c r="I67" s="37">
        <v>-7.3701323700000002E-2</v>
      </c>
      <c r="J67" s="38">
        <v>4.5182000000000002E-4</v>
      </c>
      <c r="K67" s="38">
        <v>0.14183756</v>
      </c>
      <c r="L67" s="38">
        <v>9.9408419999999997E-2</v>
      </c>
      <c r="M67" s="38">
        <v>5.2106840000000001E-2</v>
      </c>
      <c r="N67" s="38">
        <v>2.6645559999999999E-2</v>
      </c>
      <c r="O67" s="38">
        <v>-2.7805139999999999E-2</v>
      </c>
      <c r="P67" s="38">
        <v>-5.6739779999999997E-2</v>
      </c>
      <c r="Q67" s="38">
        <v>-0.11785342</v>
      </c>
      <c r="R67" s="39">
        <v>-0.18301002999999999</v>
      </c>
    </row>
    <row r="68" spans="1:18" x14ac:dyDescent="0.25">
      <c r="A68" s="34">
        <v>38626</v>
      </c>
      <c r="B68" s="35">
        <v>-1.2325016900000001</v>
      </c>
      <c r="C68" s="35">
        <v>0</v>
      </c>
      <c r="D68" s="35">
        <v>-1.3979014599999999</v>
      </c>
      <c r="E68" s="35">
        <v>0.16539977</v>
      </c>
      <c r="F68" s="35">
        <v>0.16539977</v>
      </c>
      <c r="G68" s="35">
        <v>0</v>
      </c>
      <c r="H68" s="39">
        <v>0</v>
      </c>
      <c r="I68" s="37">
        <v>-7.1151353700000003E-2</v>
      </c>
      <c r="J68" s="38">
        <v>3.9982E-4</v>
      </c>
      <c r="K68" s="38">
        <v>0.15877540000000001</v>
      </c>
      <c r="L68" s="38">
        <v>0.10996044000000001</v>
      </c>
      <c r="M68" s="38">
        <v>5.7008049999999998E-2</v>
      </c>
      <c r="N68" s="38">
        <v>2.900231E-2</v>
      </c>
      <c r="O68" s="38">
        <v>-2.9975229999999999E-2</v>
      </c>
      <c r="P68" s="38">
        <v>-6.0895329999999998E-2</v>
      </c>
      <c r="Q68" s="38">
        <v>-0.12543842999999999</v>
      </c>
      <c r="R68" s="39">
        <v>-0.19334619</v>
      </c>
    </row>
    <row r="69" spans="1:18" x14ac:dyDescent="0.25">
      <c r="A69" s="34">
        <v>38657</v>
      </c>
      <c r="B69" s="35">
        <v>-1.43396831</v>
      </c>
      <c r="C69" s="35">
        <v>0</v>
      </c>
      <c r="D69" s="35">
        <v>-1.5178275299999999</v>
      </c>
      <c r="E69" s="35">
        <v>8.3859219999999998E-2</v>
      </c>
      <c r="F69" s="35">
        <v>8.3859219999999998E-2</v>
      </c>
      <c r="G69" s="35">
        <v>0</v>
      </c>
      <c r="H69" s="39">
        <v>0</v>
      </c>
      <c r="I69" s="37">
        <v>-7.18075351E-2</v>
      </c>
      <c r="J69" s="38">
        <v>3.8294000000000002E-4</v>
      </c>
      <c r="K69" s="38">
        <v>0.16445197</v>
      </c>
      <c r="L69" s="38">
        <v>0.11339188</v>
      </c>
      <c r="M69" s="38">
        <v>5.8519500000000002E-2</v>
      </c>
      <c r="N69" s="38">
        <v>2.9702559999999999E-2</v>
      </c>
      <c r="O69" s="38">
        <v>-3.0557319999999999E-2</v>
      </c>
      <c r="P69" s="38">
        <v>-6.1935329999999997E-2</v>
      </c>
      <c r="Q69" s="38">
        <v>-0.12700232</v>
      </c>
      <c r="R69" s="39">
        <v>-0.19519474000000001</v>
      </c>
    </row>
    <row r="70" spans="1:18" x14ac:dyDescent="0.25">
      <c r="A70" s="34">
        <v>38687</v>
      </c>
      <c r="B70" s="35">
        <v>-1.4133133099999999</v>
      </c>
      <c r="C70" s="35">
        <v>0</v>
      </c>
      <c r="D70" s="35">
        <v>-0.86564319000000001</v>
      </c>
      <c r="E70" s="35">
        <v>-0.54767012000000004</v>
      </c>
      <c r="F70" s="35">
        <v>-0.54767012000000004</v>
      </c>
      <c r="G70" s="35">
        <v>0</v>
      </c>
      <c r="H70" s="39">
        <v>0</v>
      </c>
      <c r="I70" s="37">
        <v>-0.13863332370000001</v>
      </c>
      <c r="J70" s="38">
        <v>5.8856999999999996E-4</v>
      </c>
      <c r="K70" s="38">
        <v>0.34498661000000003</v>
      </c>
      <c r="L70" s="38">
        <v>0.23614995</v>
      </c>
      <c r="M70" s="38">
        <v>0.12098158000000001</v>
      </c>
      <c r="N70" s="38">
        <v>6.11827E-2</v>
      </c>
      <c r="O70" s="38">
        <v>-6.2493340000000001E-2</v>
      </c>
      <c r="P70" s="38">
        <v>-0.12623160999999999</v>
      </c>
      <c r="Q70" s="38">
        <v>-0.25745874000000002</v>
      </c>
      <c r="R70" s="39">
        <v>-0.39284970000000002</v>
      </c>
    </row>
    <row r="71" spans="1:18" x14ac:dyDescent="0.25">
      <c r="A71" s="34">
        <v>38718</v>
      </c>
      <c r="B71" s="35">
        <v>-1.58232548</v>
      </c>
      <c r="C71" s="35">
        <v>0</v>
      </c>
      <c r="D71" s="35">
        <v>-0.97330039000000002</v>
      </c>
      <c r="E71" s="35">
        <v>-0.60902509000000005</v>
      </c>
      <c r="F71" s="35">
        <v>-0.60902509000000005</v>
      </c>
      <c r="G71" s="35">
        <v>0</v>
      </c>
      <c r="H71" s="39">
        <v>0</v>
      </c>
      <c r="I71" s="37">
        <v>-0.13974339229999999</v>
      </c>
      <c r="J71" s="38">
        <v>5.8215000000000003E-4</v>
      </c>
      <c r="K71" s="38">
        <v>0.32862387999999998</v>
      </c>
      <c r="L71" s="38">
        <v>0.22437972</v>
      </c>
      <c r="M71" s="38">
        <v>0.11478404</v>
      </c>
      <c r="N71" s="38">
        <v>5.800143E-2</v>
      </c>
      <c r="O71" s="38">
        <v>-5.9079260000000001E-2</v>
      </c>
      <c r="P71" s="38">
        <v>-0.11917683</v>
      </c>
      <c r="Q71" s="38">
        <v>-0.24217662000000001</v>
      </c>
      <c r="R71" s="39">
        <v>-0.36849440999999999</v>
      </c>
    </row>
    <row r="72" spans="1:18" x14ac:dyDescent="0.25">
      <c r="A72" s="34">
        <v>38749</v>
      </c>
      <c r="B72" s="35">
        <v>-1.13791533</v>
      </c>
      <c r="C72" s="35">
        <v>0</v>
      </c>
      <c r="D72" s="35">
        <v>-0.75015264000000004</v>
      </c>
      <c r="E72" s="35">
        <v>-0.38776269000000002</v>
      </c>
      <c r="F72" s="35">
        <v>-0.38776269000000002</v>
      </c>
      <c r="G72" s="35">
        <v>0</v>
      </c>
      <c r="H72" s="39">
        <v>0</v>
      </c>
      <c r="I72" s="37">
        <v>-0.12292108440000001</v>
      </c>
      <c r="J72" s="38">
        <v>5.1783000000000005E-4</v>
      </c>
      <c r="K72" s="38">
        <v>0.27626634999999999</v>
      </c>
      <c r="L72" s="38">
        <v>0.18946487000000001</v>
      </c>
      <c r="M72" s="38">
        <v>9.7244349999999993E-2</v>
      </c>
      <c r="N72" s="38">
        <v>4.9223349999999999E-2</v>
      </c>
      <c r="O72" s="38">
        <v>-5.0452209999999997E-2</v>
      </c>
      <c r="P72" s="38">
        <v>-0.10211225</v>
      </c>
      <c r="Q72" s="38">
        <v>-0.20853035</v>
      </c>
      <c r="R72" s="39">
        <v>-0.31865197000000001</v>
      </c>
    </row>
    <row r="73" spans="1:18" x14ac:dyDescent="0.25">
      <c r="A73" s="34">
        <v>38777</v>
      </c>
      <c r="B73" s="35">
        <v>-1.33614462</v>
      </c>
      <c r="C73" s="35">
        <v>0</v>
      </c>
      <c r="D73" s="35">
        <v>-1.7285344600000001</v>
      </c>
      <c r="E73" s="35">
        <v>0.39238983999999999</v>
      </c>
      <c r="F73" s="35">
        <v>0.39238983999999999</v>
      </c>
      <c r="G73" s="35">
        <v>0</v>
      </c>
      <c r="H73" s="39">
        <v>0</v>
      </c>
      <c r="I73" s="37">
        <v>-7.3184466000000004E-2</v>
      </c>
      <c r="J73" s="38">
        <v>3.6001000000000002E-4</v>
      </c>
      <c r="K73" s="38">
        <v>5.3494939999999998E-2</v>
      </c>
      <c r="L73" s="38">
        <v>4.2380269999999998E-2</v>
      </c>
      <c r="M73" s="38">
        <v>2.461675E-2</v>
      </c>
      <c r="N73" s="38">
        <v>1.317084E-2</v>
      </c>
      <c r="O73" s="38">
        <v>-1.489448E-2</v>
      </c>
      <c r="P73" s="38">
        <v>-3.1501889999999998E-2</v>
      </c>
      <c r="Q73" s="38">
        <v>-6.9769139999999993E-2</v>
      </c>
      <c r="R73" s="39">
        <v>-0.11459423000000001</v>
      </c>
    </row>
    <row r="74" spans="1:18" x14ac:dyDescent="0.25">
      <c r="A74" s="34">
        <v>38808</v>
      </c>
      <c r="B74" s="35">
        <v>-0.88750576000000003</v>
      </c>
      <c r="C74" s="35">
        <v>0</v>
      </c>
      <c r="D74" s="35">
        <v>-1.2901073300000001</v>
      </c>
      <c r="E74" s="35">
        <v>0.40260157000000002</v>
      </c>
      <c r="F74" s="35">
        <v>0.40260157000000002</v>
      </c>
      <c r="G74" s="35">
        <v>0</v>
      </c>
      <c r="H74" s="39">
        <v>0</v>
      </c>
      <c r="I74" s="37">
        <v>-4.8822274200000002E-2</v>
      </c>
      <c r="J74" s="38">
        <v>2.6474000000000002E-4</v>
      </c>
      <c r="K74" s="38">
        <v>5.6462499999999999E-2</v>
      </c>
      <c r="L74" s="38">
        <v>4.103884E-2</v>
      </c>
      <c r="M74" s="38">
        <v>2.247068E-2</v>
      </c>
      <c r="N74" s="38">
        <v>1.176341E-2</v>
      </c>
      <c r="O74" s="38">
        <v>-1.288594E-2</v>
      </c>
      <c r="P74" s="38">
        <v>-2.6949520000000001E-2</v>
      </c>
      <c r="Q74" s="38">
        <v>-5.8776519999999999E-2</v>
      </c>
      <c r="R74" s="39">
        <v>-9.5712870000000005E-2</v>
      </c>
    </row>
    <row r="75" spans="1:18" x14ac:dyDescent="0.25">
      <c r="A75" s="34">
        <v>38838</v>
      </c>
      <c r="B75" s="35">
        <v>-0.81201325000000002</v>
      </c>
      <c r="C75" s="35">
        <v>0</v>
      </c>
      <c r="D75" s="35">
        <v>-1.4000518500000001</v>
      </c>
      <c r="E75" s="35">
        <v>0.58803859999999997</v>
      </c>
      <c r="F75" s="35">
        <v>0.58803859999999997</v>
      </c>
      <c r="G75" s="35">
        <v>0</v>
      </c>
      <c r="H75" s="39">
        <v>0</v>
      </c>
      <c r="I75" s="37">
        <v>-5.1061330299999999E-2</v>
      </c>
      <c r="J75" s="38">
        <v>3.0883000000000001E-4</v>
      </c>
      <c r="K75" s="38">
        <v>5.5845789999999999E-2</v>
      </c>
      <c r="L75" s="38">
        <v>4.0495610000000001E-2</v>
      </c>
      <c r="M75" s="38">
        <v>2.2208579999999999E-2</v>
      </c>
      <c r="N75" s="38">
        <v>1.1647380000000001E-2</v>
      </c>
      <c r="O75" s="38">
        <v>-1.2821890000000001E-2</v>
      </c>
      <c r="P75" s="38">
        <v>-2.689296E-2</v>
      </c>
      <c r="Q75" s="38">
        <v>-5.9014829999999997E-2</v>
      </c>
      <c r="R75" s="39">
        <v>-9.6704180000000001E-2</v>
      </c>
    </row>
    <row r="76" spans="1:18" x14ac:dyDescent="0.25">
      <c r="A76" s="34">
        <v>38869</v>
      </c>
      <c r="B76" s="35">
        <v>-0.76780387000000005</v>
      </c>
      <c r="C76" s="35">
        <v>0</v>
      </c>
      <c r="D76" s="35">
        <v>-1.2942192400000001</v>
      </c>
      <c r="E76" s="35">
        <v>0.52641537000000005</v>
      </c>
      <c r="F76" s="35">
        <v>0.52641537000000005</v>
      </c>
      <c r="G76" s="35">
        <v>0</v>
      </c>
      <c r="H76" s="39">
        <v>0</v>
      </c>
      <c r="I76" s="37">
        <v>-5.3341855000000001E-2</v>
      </c>
      <c r="J76" s="38">
        <v>3.0187999999999998E-4</v>
      </c>
      <c r="K76" s="38">
        <v>3.6383739999999998E-2</v>
      </c>
      <c r="L76" s="38">
        <v>2.845553E-2</v>
      </c>
      <c r="M76" s="38">
        <v>1.658888E-2</v>
      </c>
      <c r="N76" s="38">
        <v>8.9258199999999992E-3</v>
      </c>
      <c r="O76" s="38">
        <v>-1.025509E-2</v>
      </c>
      <c r="P76" s="38">
        <v>-2.189377E-2</v>
      </c>
      <c r="Q76" s="38">
        <v>-4.9480030000000001E-2</v>
      </c>
      <c r="R76" s="39">
        <v>-8.2964399999999994E-2</v>
      </c>
    </row>
    <row r="77" spans="1:18" x14ac:dyDescent="0.25">
      <c r="A77" s="34">
        <v>38899</v>
      </c>
      <c r="B77" s="35">
        <v>-1.0986457300000001</v>
      </c>
      <c r="C77" s="35">
        <v>0</v>
      </c>
      <c r="D77" s="35">
        <v>-1.6165815100000001</v>
      </c>
      <c r="E77" s="35">
        <v>0.51793577999999996</v>
      </c>
      <c r="F77" s="35">
        <v>0.51793577999999996</v>
      </c>
      <c r="G77" s="35">
        <v>0</v>
      </c>
      <c r="H77" s="39">
        <v>0</v>
      </c>
      <c r="I77" s="37">
        <v>-6.1068540999999997E-2</v>
      </c>
      <c r="J77" s="38">
        <v>3.2503000000000002E-4</v>
      </c>
      <c r="K77" s="38">
        <v>4.4659749999999998E-2</v>
      </c>
      <c r="L77" s="38">
        <v>3.4599060000000001E-2</v>
      </c>
      <c r="M77" s="38">
        <v>1.9929289999999999E-2</v>
      </c>
      <c r="N77" s="38">
        <v>1.065492E-2</v>
      </c>
      <c r="O77" s="38">
        <v>-1.2085820000000001E-2</v>
      </c>
      <c r="P77" s="38">
        <v>-2.5641190000000001E-2</v>
      </c>
      <c r="Q77" s="38">
        <v>-5.7259310000000001E-2</v>
      </c>
      <c r="R77" s="39">
        <v>-9.4948229999999995E-2</v>
      </c>
    </row>
    <row r="78" spans="1:18" x14ac:dyDescent="0.25">
      <c r="A78" s="34">
        <v>38930</v>
      </c>
      <c r="B78" s="35">
        <v>-1.1099618</v>
      </c>
      <c r="C78" s="35">
        <v>0</v>
      </c>
      <c r="D78" s="35">
        <v>-1.6163432</v>
      </c>
      <c r="E78" s="35">
        <v>0.50638139999999998</v>
      </c>
      <c r="F78" s="35">
        <v>0.50638139999999998</v>
      </c>
      <c r="G78" s="35">
        <v>0</v>
      </c>
      <c r="H78" s="39">
        <v>0</v>
      </c>
      <c r="I78" s="37">
        <v>-6.1422531000000002E-2</v>
      </c>
      <c r="J78" s="38">
        <v>3.2110999999999999E-4</v>
      </c>
      <c r="K78" s="38">
        <v>4.5221230000000001E-2</v>
      </c>
      <c r="L78" s="38">
        <v>3.4988850000000002E-2</v>
      </c>
      <c r="M78" s="38">
        <v>2.0119700000000001E-2</v>
      </c>
      <c r="N78" s="38">
        <v>1.074694E-2</v>
      </c>
      <c r="O78" s="38">
        <v>-1.2167849999999999E-2</v>
      </c>
      <c r="P78" s="38">
        <v>-2.5791999999999999E-2</v>
      </c>
      <c r="Q78" s="38">
        <v>-5.7496869999999999E-2</v>
      </c>
      <c r="R78" s="39">
        <v>-9.5190159999999996E-2</v>
      </c>
    </row>
    <row r="79" spans="1:18" x14ac:dyDescent="0.25">
      <c r="A79" s="34">
        <v>38961</v>
      </c>
      <c r="B79" s="35">
        <v>-1.43568297</v>
      </c>
      <c r="C79" s="35">
        <v>0</v>
      </c>
      <c r="D79" s="35">
        <v>-1.9324152400000001</v>
      </c>
      <c r="E79" s="35">
        <v>0.49673226999999998</v>
      </c>
      <c r="F79" s="35">
        <v>0.49673226999999998</v>
      </c>
      <c r="G79" s="35">
        <v>0</v>
      </c>
      <c r="H79" s="39">
        <v>0</v>
      </c>
      <c r="I79" s="37">
        <v>-5.7270620899999999E-2</v>
      </c>
      <c r="J79" s="38">
        <v>3.0152999999999999E-4</v>
      </c>
      <c r="K79" s="38">
        <v>5.2394509999999998E-2</v>
      </c>
      <c r="L79" s="38">
        <v>3.9101740000000003E-2</v>
      </c>
      <c r="M79" s="38">
        <v>2.1846859999999999E-2</v>
      </c>
      <c r="N79" s="38">
        <v>1.152952E-2</v>
      </c>
      <c r="O79" s="38">
        <v>-1.279164E-2</v>
      </c>
      <c r="P79" s="38">
        <v>-2.6884450000000001E-2</v>
      </c>
      <c r="Q79" s="38">
        <v>-5.9077520000000001E-2</v>
      </c>
      <c r="R79" s="39">
        <v>-9.6690529999999997E-2</v>
      </c>
    </row>
    <row r="80" spans="1:18" x14ac:dyDescent="0.25">
      <c r="A80" s="34">
        <v>38991</v>
      </c>
      <c r="B80" s="35">
        <v>-1.1574080200000001</v>
      </c>
      <c r="C80" s="35">
        <v>0</v>
      </c>
      <c r="D80" s="35">
        <v>-1.5090258400000001</v>
      </c>
      <c r="E80" s="35">
        <v>0.35161782000000003</v>
      </c>
      <c r="F80" s="35">
        <v>0.35161782000000003</v>
      </c>
      <c r="G80" s="35">
        <v>0</v>
      </c>
      <c r="H80" s="39">
        <v>0</v>
      </c>
      <c r="I80" s="37">
        <v>-5.6673440899999997E-2</v>
      </c>
      <c r="J80" s="38">
        <v>2.6706000000000001E-4</v>
      </c>
      <c r="K80" s="38">
        <v>6.9881670000000007E-2</v>
      </c>
      <c r="L80" s="38">
        <v>5.0428029999999999E-2</v>
      </c>
      <c r="M80" s="38">
        <v>2.730163E-2</v>
      </c>
      <c r="N80" s="38">
        <v>1.4197980000000001E-2</v>
      </c>
      <c r="O80" s="38">
        <v>-1.5330969999999999E-2</v>
      </c>
      <c r="P80" s="38">
        <v>-3.1824350000000001E-2</v>
      </c>
      <c r="Q80" s="38">
        <v>-6.8372790000000003E-2</v>
      </c>
      <c r="R80" s="39">
        <v>-0.10971358</v>
      </c>
    </row>
    <row r="81" spans="1:18" x14ac:dyDescent="0.25">
      <c r="A81" s="34">
        <v>39022</v>
      </c>
      <c r="B81" s="35">
        <v>-1.0814003999999999</v>
      </c>
      <c r="C81" s="35">
        <v>0</v>
      </c>
      <c r="D81" s="35">
        <v>-1.39241887</v>
      </c>
      <c r="E81" s="35">
        <v>0.31101846999999999</v>
      </c>
      <c r="F81" s="35">
        <v>0.31101846999999999</v>
      </c>
      <c r="G81" s="35">
        <v>0</v>
      </c>
      <c r="H81" s="39">
        <v>0</v>
      </c>
      <c r="I81" s="37">
        <v>-6.0220909400000001E-2</v>
      </c>
      <c r="J81" s="38">
        <v>2.6834999999999999E-4</v>
      </c>
      <c r="K81" s="38">
        <v>7.6649720000000005E-2</v>
      </c>
      <c r="L81" s="38">
        <v>5.5116199999999997E-2</v>
      </c>
      <c r="M81" s="38">
        <v>2.9686279999999999E-2</v>
      </c>
      <c r="N81" s="38">
        <v>1.5391999999999999E-2</v>
      </c>
      <c r="O81" s="38">
        <v>-1.6512539999999999E-2</v>
      </c>
      <c r="P81" s="38">
        <v>-3.4160320000000001E-2</v>
      </c>
      <c r="Q81" s="38">
        <v>-7.2882559999999999E-2</v>
      </c>
      <c r="R81" s="39">
        <v>-0.11613935</v>
      </c>
    </row>
    <row r="82" spans="1:18" x14ac:dyDescent="0.25">
      <c r="A82" s="34">
        <v>39052</v>
      </c>
      <c r="B82" s="35">
        <v>-0.27837925000000002</v>
      </c>
      <c r="C82" s="35">
        <v>0</v>
      </c>
      <c r="D82" s="35">
        <v>-0.3097202</v>
      </c>
      <c r="E82" s="35">
        <v>3.1340949999999999E-2</v>
      </c>
      <c r="F82" s="35">
        <v>3.1340949999999999E-2</v>
      </c>
      <c r="G82" s="35">
        <v>0</v>
      </c>
      <c r="H82" s="39">
        <v>0</v>
      </c>
      <c r="I82" s="37">
        <v>-0.1237089913</v>
      </c>
      <c r="J82" s="38">
        <v>4.2012000000000001E-4</v>
      </c>
      <c r="K82" s="38">
        <v>0.19000522</v>
      </c>
      <c r="L82" s="38">
        <v>0.13444183000000001</v>
      </c>
      <c r="M82" s="38">
        <v>7.1162260000000005E-2</v>
      </c>
      <c r="N82" s="38">
        <v>3.6570119999999998E-2</v>
      </c>
      <c r="O82" s="38">
        <v>-3.8542779999999999E-2</v>
      </c>
      <c r="P82" s="38">
        <v>-7.9043600000000006E-2</v>
      </c>
      <c r="Q82" s="38">
        <v>-0.16581768999999999</v>
      </c>
      <c r="R82" s="39">
        <v>-0.26004175000000002</v>
      </c>
    </row>
    <row r="83" spans="1:18" x14ac:dyDescent="0.25">
      <c r="A83" s="34">
        <v>39083</v>
      </c>
      <c r="B83" s="35">
        <v>-8.7445540000000002E-2</v>
      </c>
      <c r="C83" s="35">
        <v>0</v>
      </c>
      <c r="D83" s="35">
        <v>-0.10644988</v>
      </c>
      <c r="E83" s="35">
        <v>1.9004340000000002E-2</v>
      </c>
      <c r="F83" s="35">
        <v>1.9004340000000002E-2</v>
      </c>
      <c r="G83" s="35">
        <v>0</v>
      </c>
      <c r="H83" s="39">
        <v>0</v>
      </c>
      <c r="I83" s="37">
        <v>-0.13001965530000001</v>
      </c>
      <c r="J83" s="38">
        <v>4.3351000000000002E-4</v>
      </c>
      <c r="K83" s="38">
        <v>0.18480358</v>
      </c>
      <c r="L83" s="38">
        <v>0.13053316000000001</v>
      </c>
      <c r="M83" s="38">
        <v>6.8917259999999994E-2</v>
      </c>
      <c r="N83" s="38">
        <v>3.5363810000000002E-2</v>
      </c>
      <c r="O83" s="38">
        <v>-3.7150599999999999E-2</v>
      </c>
      <c r="P83" s="38">
        <v>-7.6058070000000005E-2</v>
      </c>
      <c r="Q83" s="38">
        <v>-0.15913366000000001</v>
      </c>
      <c r="R83" s="39">
        <v>-0.24916046</v>
      </c>
    </row>
    <row r="84" spans="1:18" x14ac:dyDescent="0.25">
      <c r="A84" s="34">
        <v>39114</v>
      </c>
      <c r="B84" s="35">
        <v>0.27314517999999999</v>
      </c>
      <c r="C84" s="35">
        <v>0</v>
      </c>
      <c r="D84" s="35">
        <v>0.20008818</v>
      </c>
      <c r="E84" s="35">
        <v>7.3056999999999997E-2</v>
      </c>
      <c r="F84" s="35">
        <v>7.3056999999999997E-2</v>
      </c>
      <c r="G84" s="35">
        <v>0</v>
      </c>
      <c r="H84" s="39">
        <v>0</v>
      </c>
      <c r="I84" s="37">
        <v>-0.1080856738</v>
      </c>
      <c r="J84" s="38">
        <v>3.6728999999999999E-4</v>
      </c>
      <c r="K84" s="38">
        <v>0.15120784000000001</v>
      </c>
      <c r="L84" s="38">
        <v>0.10714105</v>
      </c>
      <c r="M84" s="38">
        <v>5.676697E-2</v>
      </c>
      <c r="N84" s="38">
        <v>2.9183199999999999E-2</v>
      </c>
      <c r="O84" s="38">
        <v>-3.0775090000000001E-2</v>
      </c>
      <c r="P84" s="38">
        <v>-6.3128020000000007E-2</v>
      </c>
      <c r="Q84" s="38">
        <v>-0.13248128000000001</v>
      </c>
      <c r="R84" s="39">
        <v>-0.20793239999999999</v>
      </c>
    </row>
    <row r="85" spans="1:18" x14ac:dyDescent="0.25">
      <c r="A85" s="34">
        <v>39142</v>
      </c>
      <c r="B85" s="35">
        <v>-0.12061475000000001</v>
      </c>
      <c r="C85" s="35">
        <v>0</v>
      </c>
      <c r="D85" s="35">
        <v>-0.42712644999999999</v>
      </c>
      <c r="E85" s="35">
        <v>0.3065117</v>
      </c>
      <c r="F85" s="35">
        <v>0.3065117</v>
      </c>
      <c r="G85" s="35">
        <v>0</v>
      </c>
      <c r="H85" s="39">
        <v>0</v>
      </c>
      <c r="I85" s="37">
        <v>-6.3396491799999996E-2</v>
      </c>
      <c r="J85" s="38">
        <v>2.6764999999999997E-4</v>
      </c>
      <c r="K85" s="38">
        <v>5.273891E-2</v>
      </c>
      <c r="L85" s="38">
        <v>3.9754409999999997E-2</v>
      </c>
      <c r="M85" s="38">
        <v>2.222553E-2</v>
      </c>
      <c r="N85" s="38">
        <v>1.1705139999999999E-2</v>
      </c>
      <c r="O85" s="38">
        <v>-1.289265E-2</v>
      </c>
      <c r="P85" s="38">
        <v>-2.6969750000000001E-2</v>
      </c>
      <c r="Q85" s="38">
        <v>-5.8638320000000001E-2</v>
      </c>
      <c r="R85" s="39">
        <v>-9.4879720000000001E-2</v>
      </c>
    </row>
    <row r="86" spans="1:18" x14ac:dyDescent="0.25">
      <c r="A86" s="34">
        <v>39173</v>
      </c>
      <c r="B86" s="35">
        <v>0.50617645</v>
      </c>
      <c r="C86" s="35">
        <v>0</v>
      </c>
      <c r="D86" s="35">
        <v>0.17854355</v>
      </c>
      <c r="E86" s="35">
        <v>0.3276329</v>
      </c>
      <c r="F86" s="35">
        <v>0.3276329</v>
      </c>
      <c r="G86" s="35">
        <v>0</v>
      </c>
      <c r="H86" s="39">
        <v>0</v>
      </c>
      <c r="I86" s="37">
        <v>-4.3875485200000001E-2</v>
      </c>
      <c r="J86" s="38">
        <v>2.0703E-4</v>
      </c>
      <c r="K86" s="38">
        <v>6.3596479999999997E-2</v>
      </c>
      <c r="L86" s="38">
        <v>4.4611400000000002E-2</v>
      </c>
      <c r="M86" s="38">
        <v>2.3573750000000001E-2</v>
      </c>
      <c r="N86" s="38">
        <v>1.212981E-2</v>
      </c>
      <c r="O86" s="38">
        <v>-1.285905E-2</v>
      </c>
      <c r="P86" s="38">
        <v>-2.6484029999999999E-2</v>
      </c>
      <c r="Q86" s="38">
        <v>-5.6146130000000002E-2</v>
      </c>
      <c r="R86" s="39">
        <v>-8.9154209999999998E-2</v>
      </c>
    </row>
    <row r="87" spans="1:18" x14ac:dyDescent="0.25">
      <c r="A87" s="34">
        <v>39203</v>
      </c>
      <c r="B87" s="35">
        <v>0.55578532999999997</v>
      </c>
      <c r="C87" s="35">
        <v>0</v>
      </c>
      <c r="D87" s="35">
        <v>6.8775589999999998E-2</v>
      </c>
      <c r="E87" s="35">
        <v>0.48700974000000002</v>
      </c>
      <c r="F87" s="35">
        <v>0.48700974000000002</v>
      </c>
      <c r="G87" s="35">
        <v>0</v>
      </c>
      <c r="H87" s="39">
        <v>0</v>
      </c>
      <c r="I87" s="37">
        <v>-4.54076011E-2</v>
      </c>
      <c r="J87" s="38">
        <v>2.4313000000000001E-4</v>
      </c>
      <c r="K87" s="38">
        <v>6.7305500000000004E-2</v>
      </c>
      <c r="L87" s="38">
        <v>4.687069E-2</v>
      </c>
      <c r="M87" s="38">
        <v>2.4646319999999999E-2</v>
      </c>
      <c r="N87" s="38">
        <v>1.266026E-2</v>
      </c>
      <c r="O87" s="38">
        <v>-1.339275E-2</v>
      </c>
      <c r="P87" s="38">
        <v>-2.7568079999999998E-2</v>
      </c>
      <c r="Q87" s="38">
        <v>-5.842754E-2</v>
      </c>
      <c r="R87" s="39">
        <v>-9.2825080000000004E-2</v>
      </c>
    </row>
    <row r="88" spans="1:18" x14ac:dyDescent="0.25">
      <c r="A88" s="34">
        <v>39234</v>
      </c>
      <c r="B88" s="35">
        <v>0.49247329000000001</v>
      </c>
      <c r="C88" s="35">
        <v>0</v>
      </c>
      <c r="D88" s="35">
        <v>6.5587740000000005E-2</v>
      </c>
      <c r="E88" s="35">
        <v>0.42688555</v>
      </c>
      <c r="F88" s="35">
        <v>0.42688555</v>
      </c>
      <c r="G88" s="35">
        <v>0</v>
      </c>
      <c r="H88" s="39">
        <v>0</v>
      </c>
      <c r="I88" s="37">
        <v>-4.7563747199999999E-2</v>
      </c>
      <c r="J88" s="38">
        <v>2.3563999999999999E-4</v>
      </c>
      <c r="K88" s="38">
        <v>4.7995469999999998E-2</v>
      </c>
      <c r="L88" s="38">
        <v>3.4805559999999999E-2</v>
      </c>
      <c r="M88" s="38">
        <v>1.8970310000000001E-2</v>
      </c>
      <c r="N88" s="38">
        <v>9.9029300000000008E-3</v>
      </c>
      <c r="O88" s="38">
        <v>-1.078088E-2</v>
      </c>
      <c r="P88" s="38">
        <v>-2.2474879999999999E-2</v>
      </c>
      <c r="Q88" s="38">
        <v>-4.870799E-2</v>
      </c>
      <c r="R88" s="39">
        <v>-7.8844890000000001E-2</v>
      </c>
    </row>
    <row r="89" spans="1:18" x14ac:dyDescent="0.25">
      <c r="A89" s="34">
        <v>39264</v>
      </c>
      <c r="B89" s="35">
        <v>0.18292121</v>
      </c>
      <c r="C89" s="35">
        <v>0</v>
      </c>
      <c r="D89" s="35">
        <v>-0.23480480000000001</v>
      </c>
      <c r="E89" s="35">
        <v>0.41772600999999998</v>
      </c>
      <c r="F89" s="35">
        <v>0.41772600999999998</v>
      </c>
      <c r="G89" s="35">
        <v>0</v>
      </c>
      <c r="H89" s="39">
        <v>0</v>
      </c>
      <c r="I89" s="37">
        <v>-5.3890059800000001E-2</v>
      </c>
      <c r="J89" s="38">
        <v>2.5159999999999999E-4</v>
      </c>
      <c r="K89" s="38">
        <v>5.3134809999999998E-2</v>
      </c>
      <c r="L89" s="38">
        <v>3.8665779999999997E-2</v>
      </c>
      <c r="M89" s="38">
        <v>2.1091390000000002E-2</v>
      </c>
      <c r="N89" s="38">
        <v>1.100634E-2</v>
      </c>
      <c r="O89" s="38">
        <v>-1.196059E-2</v>
      </c>
      <c r="P89" s="38">
        <v>-2.490129E-2</v>
      </c>
      <c r="Q89" s="38">
        <v>-5.3793309999999997E-2</v>
      </c>
      <c r="R89" s="39">
        <v>-8.6754429999999993E-2</v>
      </c>
    </row>
    <row r="90" spans="1:18" x14ac:dyDescent="0.25">
      <c r="A90" s="34">
        <v>39295</v>
      </c>
      <c r="B90" s="35">
        <v>0.17686309</v>
      </c>
      <c r="C90" s="35">
        <v>0</v>
      </c>
      <c r="D90" s="35">
        <v>-0.23612965</v>
      </c>
      <c r="E90" s="35">
        <v>0.41299274000000002</v>
      </c>
      <c r="F90" s="35">
        <v>0.41299274000000002</v>
      </c>
      <c r="G90" s="35">
        <v>0</v>
      </c>
      <c r="H90" s="39">
        <v>0</v>
      </c>
      <c r="I90" s="37">
        <v>-5.3834913400000003E-2</v>
      </c>
      <c r="J90" s="38">
        <v>2.4855E-4</v>
      </c>
      <c r="K90" s="38">
        <v>5.5665199999999998E-2</v>
      </c>
      <c r="L90" s="38">
        <v>4.0263930000000003E-2</v>
      </c>
      <c r="M90" s="38">
        <v>2.1842400000000001E-2</v>
      </c>
      <c r="N90" s="38">
        <v>1.1369260000000001E-2</v>
      </c>
      <c r="O90" s="38">
        <v>-1.2297290000000001E-2</v>
      </c>
      <c r="P90" s="38">
        <v>-2.5547759999999999E-2</v>
      </c>
      <c r="Q90" s="38">
        <v>-5.4976089999999998E-2</v>
      </c>
      <c r="R90" s="39">
        <v>-8.8360259999999996E-2</v>
      </c>
    </row>
    <row r="91" spans="1:18" x14ac:dyDescent="0.25">
      <c r="A91" s="34">
        <v>39326</v>
      </c>
      <c r="B91" s="35">
        <v>0.19031176</v>
      </c>
      <c r="C91" s="35">
        <v>0</v>
      </c>
      <c r="D91" s="35">
        <v>-0.23742940000000001</v>
      </c>
      <c r="E91" s="35">
        <v>0.42774116000000001</v>
      </c>
      <c r="F91" s="35">
        <v>0.42774116000000001</v>
      </c>
      <c r="G91" s="35">
        <v>0</v>
      </c>
      <c r="H91" s="39">
        <v>0</v>
      </c>
      <c r="I91" s="37">
        <v>-4.8742596399999998E-2</v>
      </c>
      <c r="J91" s="38">
        <v>2.3424000000000001E-4</v>
      </c>
      <c r="K91" s="38">
        <v>7.0676520000000007E-2</v>
      </c>
      <c r="L91" s="38">
        <v>4.9358630000000001E-2</v>
      </c>
      <c r="M91" s="38">
        <v>2.5953540000000001E-2</v>
      </c>
      <c r="N91" s="38">
        <v>1.3319660000000001E-2</v>
      </c>
      <c r="O91" s="38">
        <v>-1.40453E-2</v>
      </c>
      <c r="P91" s="38">
        <v>-2.8849300000000001E-2</v>
      </c>
      <c r="Q91" s="38">
        <v>-6.0832709999999998E-2</v>
      </c>
      <c r="R91" s="39">
        <v>-9.6088129999999994E-2</v>
      </c>
    </row>
    <row r="92" spans="1:18" x14ac:dyDescent="0.25">
      <c r="A92" s="34">
        <v>39356</v>
      </c>
      <c r="B92" s="35">
        <v>0.25779551000000001</v>
      </c>
      <c r="C92" s="35">
        <v>0</v>
      </c>
      <c r="D92" s="35">
        <v>-2.654745E-2</v>
      </c>
      <c r="E92" s="35">
        <v>0.28434295999999998</v>
      </c>
      <c r="F92" s="35">
        <v>0.28434295999999998</v>
      </c>
      <c r="G92" s="35">
        <v>0</v>
      </c>
      <c r="H92" s="39">
        <v>0</v>
      </c>
      <c r="I92" s="37">
        <v>-5.0526118299999999E-2</v>
      </c>
      <c r="J92" s="38">
        <v>2.084E-4</v>
      </c>
      <c r="K92" s="38">
        <v>7.1078290000000002E-2</v>
      </c>
      <c r="L92" s="38">
        <v>4.9961079999999998E-2</v>
      </c>
      <c r="M92" s="38">
        <v>2.637747E-2</v>
      </c>
      <c r="N92" s="38">
        <v>1.355468E-2</v>
      </c>
      <c r="O92" s="38">
        <v>-1.4312750000000001E-2</v>
      </c>
      <c r="P92" s="38">
        <v>-2.9404110000000001E-2</v>
      </c>
      <c r="Q92" s="38">
        <v>-6.1978419999999999E-2</v>
      </c>
      <c r="R92" s="39">
        <v>-9.7784919999999997E-2</v>
      </c>
    </row>
    <row r="93" spans="1:18" x14ac:dyDescent="0.25">
      <c r="A93" s="34">
        <v>39387</v>
      </c>
      <c r="B93" s="35">
        <v>3.847826E-2</v>
      </c>
      <c r="C93" s="35">
        <v>0</v>
      </c>
      <c r="D93" s="35">
        <v>-0.21187950999999999</v>
      </c>
      <c r="E93" s="35">
        <v>0.25035776999999998</v>
      </c>
      <c r="F93" s="35">
        <v>0.25035776999999998</v>
      </c>
      <c r="G93" s="35">
        <v>0</v>
      </c>
      <c r="H93" s="39">
        <v>0</v>
      </c>
      <c r="I93" s="37">
        <v>-5.2888923900000002E-2</v>
      </c>
      <c r="J93" s="38">
        <v>2.0657999999999999E-4</v>
      </c>
      <c r="K93" s="38">
        <v>7.4488990000000005E-2</v>
      </c>
      <c r="L93" s="38">
        <v>5.2329830000000001E-2</v>
      </c>
      <c r="M93" s="38">
        <v>2.7581769999999999E-2</v>
      </c>
      <c r="N93" s="38">
        <v>1.415691E-2</v>
      </c>
      <c r="O93" s="38">
        <v>-1.490593E-2</v>
      </c>
      <c r="P93" s="38">
        <v>-3.0572809999999999E-2</v>
      </c>
      <c r="Q93" s="38">
        <v>-6.4213779999999998E-2</v>
      </c>
      <c r="R93" s="39">
        <v>-0.10092846</v>
      </c>
    </row>
    <row r="94" spans="1:18" x14ac:dyDescent="0.25">
      <c r="A94" s="34">
        <v>39417</v>
      </c>
      <c r="B94" s="35">
        <v>-1.11056E-3</v>
      </c>
      <c r="C94" s="35">
        <v>0</v>
      </c>
      <c r="D94" s="35">
        <v>5.7638999999999998E-4</v>
      </c>
      <c r="E94" s="35">
        <v>-1.68695E-3</v>
      </c>
      <c r="F94" s="35">
        <v>-1.68695E-3</v>
      </c>
      <c r="G94" s="35">
        <v>0</v>
      </c>
      <c r="H94" s="39">
        <v>0</v>
      </c>
      <c r="I94" s="37">
        <v>-0.1110336769</v>
      </c>
      <c r="J94" s="38">
        <v>3.2126000000000002E-4</v>
      </c>
      <c r="K94" s="38">
        <v>0.16802044999999999</v>
      </c>
      <c r="L94" s="38">
        <v>0.11755718</v>
      </c>
      <c r="M94" s="38">
        <v>6.1586809999999999E-2</v>
      </c>
      <c r="N94" s="38">
        <v>3.1498060000000001E-2</v>
      </c>
      <c r="O94" s="38">
        <v>-3.2904639999999999E-2</v>
      </c>
      <c r="P94" s="38">
        <v>-6.7207310000000006E-2</v>
      </c>
      <c r="Q94" s="38">
        <v>-0.13994535</v>
      </c>
      <c r="R94" s="39">
        <v>-0.21804246999999999</v>
      </c>
    </row>
    <row r="95" spans="1:18" x14ac:dyDescent="0.25">
      <c r="A95" s="34">
        <v>39448</v>
      </c>
      <c r="B95" s="35">
        <v>1.409448E-2</v>
      </c>
      <c r="C95" s="35">
        <v>0</v>
      </c>
      <c r="D95" s="35">
        <v>-0.42337928000000002</v>
      </c>
      <c r="E95" s="35">
        <v>0.43747375999999999</v>
      </c>
      <c r="F95" s="35">
        <v>0.43747375999999999</v>
      </c>
      <c r="G95" s="35">
        <v>0</v>
      </c>
      <c r="H95" s="39">
        <v>0</v>
      </c>
      <c r="I95" s="37">
        <v>-1.5854863300000001E-2</v>
      </c>
      <c r="J95" s="38">
        <v>1.3606999999999999E-4</v>
      </c>
      <c r="K95" s="38">
        <v>2.52E-6</v>
      </c>
      <c r="L95" s="38">
        <v>9.6657000000000004E-4</v>
      </c>
      <c r="M95" s="38">
        <v>9.8057000000000005E-4</v>
      </c>
      <c r="N95" s="38">
        <v>6.1587999999999996E-4</v>
      </c>
      <c r="O95" s="38">
        <v>-8.6702000000000003E-4</v>
      </c>
      <c r="P95" s="38">
        <v>-1.9831499999999999E-3</v>
      </c>
      <c r="Q95" s="38">
        <v>-4.9463299999999997E-3</v>
      </c>
      <c r="R95" s="39">
        <v>-8.9739999999999993E-3</v>
      </c>
    </row>
    <row r="96" spans="1:18" x14ac:dyDescent="0.25">
      <c r="A96" s="34">
        <v>39479</v>
      </c>
      <c r="B96" s="35">
        <v>9.2349870000000001E-2</v>
      </c>
      <c r="C96" s="35">
        <v>0</v>
      </c>
      <c r="D96" s="35">
        <v>-0.31726754000000001</v>
      </c>
      <c r="E96" s="35">
        <v>0.40961741000000002</v>
      </c>
      <c r="F96" s="35">
        <v>0.40961741000000002</v>
      </c>
      <c r="G96" s="35">
        <v>0</v>
      </c>
      <c r="H96" s="39">
        <v>0</v>
      </c>
      <c r="I96" s="37">
        <v>-1.23956532E-2</v>
      </c>
      <c r="J96" s="38">
        <v>1.1991E-4</v>
      </c>
      <c r="K96" s="38">
        <v>-4.5874000000000002E-4</v>
      </c>
      <c r="L96" s="38">
        <v>4.2275E-4</v>
      </c>
      <c r="M96" s="38">
        <v>6.0528000000000003E-4</v>
      </c>
      <c r="N96" s="38">
        <v>4.0506E-4</v>
      </c>
      <c r="O96" s="38">
        <v>-6.1485999999999995E-4</v>
      </c>
      <c r="P96" s="38">
        <v>-1.4423800000000001E-3</v>
      </c>
      <c r="Q96" s="38">
        <v>-3.73719E-3</v>
      </c>
      <c r="R96" s="39">
        <v>-6.8712199999999999E-3</v>
      </c>
    </row>
    <row r="97" spans="1:18" x14ac:dyDescent="0.25">
      <c r="A97" s="34">
        <v>39508</v>
      </c>
      <c r="B97" s="35">
        <v>-0.1185658</v>
      </c>
      <c r="C97" s="35">
        <v>0</v>
      </c>
      <c r="D97" s="35">
        <v>-0.52847938999999999</v>
      </c>
      <c r="E97" s="35">
        <v>0.40991358999999999</v>
      </c>
      <c r="F97" s="35">
        <v>0.40991358999999999</v>
      </c>
      <c r="G97" s="35">
        <v>0</v>
      </c>
      <c r="H97" s="39">
        <v>0</v>
      </c>
      <c r="I97" s="37">
        <v>-1.27882837E-2</v>
      </c>
      <c r="J97" s="38">
        <v>1.2066E-4</v>
      </c>
      <c r="K97" s="38">
        <v>-1.4887259999999999E-2</v>
      </c>
      <c r="L97" s="38">
        <v>-8.8034600000000008E-3</v>
      </c>
      <c r="M97" s="38">
        <v>-3.8101200000000002E-3</v>
      </c>
      <c r="N97" s="38">
        <v>-1.7531300000000001E-3</v>
      </c>
      <c r="O97" s="38">
        <v>1.4444200000000001E-3</v>
      </c>
      <c r="P97" s="38">
        <v>2.5776900000000001E-3</v>
      </c>
      <c r="Q97" s="38">
        <v>3.9115299999999999E-3</v>
      </c>
      <c r="R97" s="39">
        <v>4.0221600000000003E-3</v>
      </c>
    </row>
    <row r="98" spans="1:18" x14ac:dyDescent="0.25">
      <c r="A98" s="34">
        <v>39539</v>
      </c>
      <c r="B98" s="35">
        <v>-1.0215399999999999E-2</v>
      </c>
      <c r="C98" s="35">
        <v>0</v>
      </c>
      <c r="D98" s="35">
        <v>-0.42244640999999999</v>
      </c>
      <c r="E98" s="35">
        <v>0.41223101000000001</v>
      </c>
      <c r="F98" s="35">
        <v>0.41223101000000001</v>
      </c>
      <c r="G98" s="35">
        <v>0</v>
      </c>
      <c r="H98" s="39">
        <v>0</v>
      </c>
      <c r="I98" s="37">
        <v>-1.3067192999999999E-3</v>
      </c>
      <c r="J98" s="38">
        <v>8.8590000000000004E-5</v>
      </c>
      <c r="K98" s="38">
        <v>6.7230099999999998E-3</v>
      </c>
      <c r="L98" s="38">
        <v>3.90566E-3</v>
      </c>
      <c r="M98" s="38">
        <v>1.76421E-3</v>
      </c>
      <c r="N98" s="38">
        <v>8.5174000000000003E-4</v>
      </c>
      <c r="O98" s="38">
        <v>-8.2094000000000004E-4</v>
      </c>
      <c r="P98" s="38">
        <v>-1.63802E-3</v>
      </c>
      <c r="Q98" s="38">
        <v>-3.3544099999999999E-3</v>
      </c>
      <c r="R98" s="39">
        <v>-5.3098499999999996E-3</v>
      </c>
    </row>
    <row r="99" spans="1:18" x14ac:dyDescent="0.25">
      <c r="A99" s="34">
        <v>39569</v>
      </c>
      <c r="B99" s="35">
        <v>-8.0043169999999997E-2</v>
      </c>
      <c r="C99" s="35">
        <v>0</v>
      </c>
      <c r="D99" s="35">
        <v>-0.63318359000000002</v>
      </c>
      <c r="E99" s="35">
        <v>0.55314041999999997</v>
      </c>
      <c r="F99" s="35">
        <v>0.55314041999999997</v>
      </c>
      <c r="G99" s="35">
        <v>0</v>
      </c>
      <c r="H99" s="39">
        <v>0</v>
      </c>
      <c r="I99" s="37">
        <v>-1.4554374999999999E-3</v>
      </c>
      <c r="J99" s="38">
        <v>1.1794999999999999E-4</v>
      </c>
      <c r="K99" s="38">
        <v>1.135182E-2</v>
      </c>
      <c r="L99" s="38">
        <v>6.7038000000000002E-3</v>
      </c>
      <c r="M99" s="38">
        <v>3.0531E-3</v>
      </c>
      <c r="N99" s="38">
        <v>1.47444E-3</v>
      </c>
      <c r="O99" s="38">
        <v>-1.41063E-3</v>
      </c>
      <c r="P99" s="38">
        <v>-2.7939800000000002E-3</v>
      </c>
      <c r="Q99" s="38">
        <v>-5.6067399999999998E-3</v>
      </c>
      <c r="R99" s="39">
        <v>-8.6587000000000001E-3</v>
      </c>
    </row>
    <row r="100" spans="1:18" x14ac:dyDescent="0.25">
      <c r="A100" s="34">
        <v>39600</v>
      </c>
      <c r="B100" s="35">
        <v>-3.2375510000000003E-2</v>
      </c>
      <c r="C100" s="35">
        <v>0</v>
      </c>
      <c r="D100" s="35">
        <v>-0.52708286999999998</v>
      </c>
      <c r="E100" s="35">
        <v>0.49470735999999998</v>
      </c>
      <c r="F100" s="35">
        <v>0.49470735999999998</v>
      </c>
      <c r="G100" s="35">
        <v>0</v>
      </c>
      <c r="H100" s="39">
        <v>0</v>
      </c>
      <c r="I100" s="37">
        <v>-4.2158476000000002E-3</v>
      </c>
      <c r="J100" s="38">
        <v>1.1339E-4</v>
      </c>
      <c r="K100" s="38">
        <v>-5.8262000000000001E-3</v>
      </c>
      <c r="L100" s="38">
        <v>-3.9833799999999999E-3</v>
      </c>
      <c r="M100" s="38">
        <v>-1.94013E-3</v>
      </c>
      <c r="N100" s="38">
        <v>-9.4034000000000001E-4</v>
      </c>
      <c r="O100" s="38">
        <v>8.5147E-4</v>
      </c>
      <c r="P100" s="38">
        <v>1.5879799999999999E-3</v>
      </c>
      <c r="Q100" s="38">
        <v>2.6274499999999999E-3</v>
      </c>
      <c r="R100" s="39">
        <v>2.97124E-3</v>
      </c>
    </row>
    <row r="101" spans="1:18" x14ac:dyDescent="0.25">
      <c r="A101" s="34">
        <v>39630</v>
      </c>
      <c r="B101" s="35">
        <v>-0.12902812</v>
      </c>
      <c r="C101" s="35">
        <v>0</v>
      </c>
      <c r="D101" s="35">
        <v>-0.63214731000000002</v>
      </c>
      <c r="E101" s="35">
        <v>0.50311919000000005</v>
      </c>
      <c r="F101" s="35">
        <v>0.50311919000000005</v>
      </c>
      <c r="G101" s="35">
        <v>0</v>
      </c>
      <c r="H101" s="39">
        <v>0</v>
      </c>
      <c r="I101" s="37">
        <v>-6.2769226999999997E-3</v>
      </c>
      <c r="J101" s="38">
        <v>1.2061E-4</v>
      </c>
      <c r="K101" s="38">
        <v>-7.7773199999999999E-3</v>
      </c>
      <c r="L101" s="38">
        <v>-5.0342599999999996E-3</v>
      </c>
      <c r="M101" s="38">
        <v>-2.35272E-3</v>
      </c>
      <c r="N101" s="38">
        <v>-1.12068E-3</v>
      </c>
      <c r="O101" s="38">
        <v>9.8426999999999998E-4</v>
      </c>
      <c r="P101" s="38">
        <v>1.8103100000000001E-3</v>
      </c>
      <c r="Q101" s="38">
        <v>2.9153999999999998E-3</v>
      </c>
      <c r="R101" s="39">
        <v>3.1989700000000002E-3</v>
      </c>
    </row>
    <row r="102" spans="1:18" x14ac:dyDescent="0.25">
      <c r="A102" s="34">
        <v>39661</v>
      </c>
      <c r="B102" s="35">
        <v>-0.130468</v>
      </c>
      <c r="C102" s="35">
        <v>0</v>
      </c>
      <c r="D102" s="35">
        <v>-0.63154149000000004</v>
      </c>
      <c r="E102" s="35">
        <v>0.50107349000000001</v>
      </c>
      <c r="F102" s="35">
        <v>0.50107349000000001</v>
      </c>
      <c r="G102" s="35">
        <v>0</v>
      </c>
      <c r="H102" s="39">
        <v>0</v>
      </c>
      <c r="I102" s="37">
        <v>-6.1063226000000002E-3</v>
      </c>
      <c r="J102" s="38">
        <v>1.1953E-4</v>
      </c>
      <c r="K102" s="38">
        <v>-6.0390000000000001E-3</v>
      </c>
      <c r="L102" s="38">
        <v>-3.9236200000000001E-3</v>
      </c>
      <c r="M102" s="38">
        <v>-1.82278E-3</v>
      </c>
      <c r="N102" s="38">
        <v>-8.6222999999999996E-4</v>
      </c>
      <c r="O102" s="38">
        <v>7.3915000000000005E-4</v>
      </c>
      <c r="P102" s="38">
        <v>1.33355E-3</v>
      </c>
      <c r="Q102" s="38">
        <v>2.0162499999999998E-3</v>
      </c>
      <c r="R102" s="39">
        <v>1.93187E-3</v>
      </c>
    </row>
    <row r="103" spans="1:18" x14ac:dyDescent="0.25">
      <c r="A103" s="34">
        <v>39692</v>
      </c>
      <c r="B103" s="35">
        <v>-1.1767929999999999E-2</v>
      </c>
      <c r="C103" s="35">
        <v>0</v>
      </c>
      <c r="D103" s="35">
        <v>-0.52567545999999998</v>
      </c>
      <c r="E103" s="35">
        <v>0.51390753</v>
      </c>
      <c r="F103" s="35">
        <v>0.51390753</v>
      </c>
      <c r="G103" s="35">
        <v>0</v>
      </c>
      <c r="H103" s="39">
        <v>0</v>
      </c>
      <c r="I103" s="37">
        <v>-3.2633922E-3</v>
      </c>
      <c r="J103" s="38">
        <v>1.1448E-4</v>
      </c>
      <c r="K103" s="38">
        <v>9.7075400000000006E-3</v>
      </c>
      <c r="L103" s="38">
        <v>5.92802E-3</v>
      </c>
      <c r="M103" s="38">
        <v>2.7971699999999999E-3</v>
      </c>
      <c r="N103" s="38">
        <v>1.3744899999999999E-3</v>
      </c>
      <c r="O103" s="38">
        <v>-1.3574100000000001E-3</v>
      </c>
      <c r="P103" s="38">
        <v>-2.72566E-3</v>
      </c>
      <c r="Q103" s="38">
        <v>-5.5910899999999999E-3</v>
      </c>
      <c r="R103" s="39">
        <v>-8.7601199999999997E-3</v>
      </c>
    </row>
    <row r="104" spans="1:18" x14ac:dyDescent="0.25">
      <c r="A104" s="34">
        <v>39722</v>
      </c>
      <c r="B104" s="35">
        <v>-2.2169979999999999E-2</v>
      </c>
      <c r="C104" s="35">
        <v>0</v>
      </c>
      <c r="D104" s="35">
        <v>-0.42036229000000003</v>
      </c>
      <c r="E104" s="35">
        <v>0.39819230999999999</v>
      </c>
      <c r="F104" s="35">
        <v>0.39819230999999999</v>
      </c>
      <c r="G104" s="35">
        <v>0</v>
      </c>
      <c r="H104" s="39">
        <v>0</v>
      </c>
      <c r="I104" s="37">
        <v>-3.3219119000000002E-3</v>
      </c>
      <c r="J104" s="38">
        <v>9.0710000000000004E-5</v>
      </c>
      <c r="K104" s="38">
        <v>4.74882E-3</v>
      </c>
      <c r="L104" s="38">
        <v>2.9020500000000002E-3</v>
      </c>
      <c r="M104" s="38">
        <v>1.3945699999999999E-3</v>
      </c>
      <c r="N104" s="38">
        <v>6.9570999999999999E-4</v>
      </c>
      <c r="O104" s="38">
        <v>-7.1449999999999997E-4</v>
      </c>
      <c r="P104" s="38">
        <v>-1.4673399999999999E-3</v>
      </c>
      <c r="Q104" s="38">
        <v>-3.1545100000000001E-3</v>
      </c>
      <c r="R104" s="39">
        <v>-5.1729200000000001E-3</v>
      </c>
    </row>
    <row r="105" spans="1:18" x14ac:dyDescent="0.25">
      <c r="A105" s="34">
        <v>39753</v>
      </c>
      <c r="B105" s="35">
        <v>6.592315E-2</v>
      </c>
      <c r="C105" s="35">
        <v>0</v>
      </c>
      <c r="D105" s="35">
        <v>-0.31487727999999998</v>
      </c>
      <c r="E105" s="35">
        <v>0.38080043000000002</v>
      </c>
      <c r="F105" s="35">
        <v>0.38080043000000002</v>
      </c>
      <c r="G105" s="35">
        <v>0</v>
      </c>
      <c r="H105" s="39">
        <v>0</v>
      </c>
      <c r="I105" s="37">
        <v>-4.1594096000000004E-3</v>
      </c>
      <c r="J105" s="38">
        <v>8.9250000000000001E-5</v>
      </c>
      <c r="K105" s="38">
        <v>4.5707899999999999E-3</v>
      </c>
      <c r="L105" s="38">
        <v>2.92457E-3</v>
      </c>
      <c r="M105" s="38">
        <v>1.4647900000000001E-3</v>
      </c>
      <c r="N105" s="38">
        <v>7.4346999999999998E-4</v>
      </c>
      <c r="O105" s="38">
        <v>-7.8352000000000001E-4</v>
      </c>
      <c r="P105" s="38">
        <v>-1.62284E-3</v>
      </c>
      <c r="Q105" s="38">
        <v>-3.5213100000000002E-3</v>
      </c>
      <c r="R105" s="39">
        <v>-5.7809899999999997E-3</v>
      </c>
    </row>
    <row r="106" spans="1:18" x14ac:dyDescent="0.25">
      <c r="A106" s="34">
        <v>39783</v>
      </c>
      <c r="B106" s="35">
        <v>7.0555590000000001E-2</v>
      </c>
      <c r="C106" s="35">
        <v>0</v>
      </c>
      <c r="D106" s="35">
        <v>-0.31471289000000002</v>
      </c>
      <c r="E106" s="35">
        <v>0.38526848000000002</v>
      </c>
      <c r="F106" s="35">
        <v>0.38526848000000002</v>
      </c>
      <c r="G106" s="35">
        <v>0</v>
      </c>
      <c r="H106" s="39">
        <v>0</v>
      </c>
      <c r="I106" s="37">
        <v>-6.5774652999999999E-3</v>
      </c>
      <c r="J106" s="38">
        <v>9.6319999999999999E-5</v>
      </c>
      <c r="K106" s="38">
        <v>3.24647E-3</v>
      </c>
      <c r="L106" s="38">
        <v>2.28247E-3</v>
      </c>
      <c r="M106" s="38">
        <v>1.24967E-3</v>
      </c>
      <c r="N106" s="38">
        <v>6.5978E-4</v>
      </c>
      <c r="O106" s="38">
        <v>-7.427E-4</v>
      </c>
      <c r="P106" s="38">
        <v>-1.5793199999999999E-3</v>
      </c>
      <c r="Q106" s="38">
        <v>-3.5693000000000001E-3</v>
      </c>
      <c r="R106" s="39">
        <v>-6.0228900000000004E-3</v>
      </c>
    </row>
    <row r="107" spans="1:18" x14ac:dyDescent="0.25">
      <c r="A107" s="34">
        <v>39814</v>
      </c>
      <c r="B107" s="35">
        <v>5.6530150000000001E-2</v>
      </c>
      <c r="C107" s="35">
        <v>0</v>
      </c>
      <c r="D107" s="35">
        <v>-0.31442354</v>
      </c>
      <c r="E107" s="35">
        <v>0.37095369</v>
      </c>
      <c r="F107" s="35">
        <v>0.37095369</v>
      </c>
      <c r="G107" s="35">
        <v>0</v>
      </c>
      <c r="H107" s="39">
        <v>0</v>
      </c>
      <c r="I107" s="37">
        <v>-1.16183993E-2</v>
      </c>
      <c r="J107" s="38">
        <v>1.0603999999999999E-4</v>
      </c>
      <c r="K107" s="38">
        <v>2.4191799999999999E-3</v>
      </c>
      <c r="L107" s="38">
        <v>2.1361800000000001E-3</v>
      </c>
      <c r="M107" s="38">
        <v>1.3456099999999999E-3</v>
      </c>
      <c r="N107" s="38">
        <v>7.4419000000000004E-4</v>
      </c>
      <c r="O107" s="38">
        <v>-8.8926999999999995E-4</v>
      </c>
      <c r="P107" s="38">
        <v>-1.92469E-3</v>
      </c>
      <c r="Q107" s="38">
        <v>-4.4325500000000004E-3</v>
      </c>
      <c r="R107" s="39">
        <v>-7.5110400000000001E-3</v>
      </c>
    </row>
    <row r="108" spans="1:18" x14ac:dyDescent="0.25">
      <c r="A108" s="34">
        <v>39845</v>
      </c>
      <c r="B108" s="35">
        <v>2.4785140000000001E-2</v>
      </c>
      <c r="C108" s="35">
        <v>0</v>
      </c>
      <c r="D108" s="35">
        <v>-0.31412606999999998</v>
      </c>
      <c r="E108" s="35">
        <v>0.33891121000000002</v>
      </c>
      <c r="F108" s="35">
        <v>0.33891121000000002</v>
      </c>
      <c r="G108" s="35">
        <v>0</v>
      </c>
      <c r="H108" s="39">
        <v>0</v>
      </c>
      <c r="I108" s="37">
        <v>-8.4446625999999997E-3</v>
      </c>
      <c r="J108" s="38">
        <v>9.1139999999999998E-5</v>
      </c>
      <c r="K108" s="38">
        <v>3.5164200000000001E-3</v>
      </c>
      <c r="L108" s="38">
        <v>2.6494800000000001E-3</v>
      </c>
      <c r="M108" s="38">
        <v>1.50256E-3</v>
      </c>
      <c r="N108" s="38">
        <v>7.9945999999999999E-4</v>
      </c>
      <c r="O108" s="38">
        <v>-9.0151999999999995E-4</v>
      </c>
      <c r="P108" s="38">
        <v>-1.90938E-3</v>
      </c>
      <c r="Q108" s="38">
        <v>-4.2552199999999997E-3</v>
      </c>
      <c r="R108" s="39">
        <v>-7.0489699999999999E-3</v>
      </c>
    </row>
    <row r="109" spans="1:18" x14ac:dyDescent="0.25">
      <c r="A109" s="34">
        <v>39873</v>
      </c>
      <c r="B109" s="35">
        <v>3.2315700000000003E-2</v>
      </c>
      <c r="C109" s="35">
        <v>0</v>
      </c>
      <c r="D109" s="35">
        <v>-0.31400843000000001</v>
      </c>
      <c r="E109" s="35">
        <v>0.34632413000000001</v>
      </c>
      <c r="F109" s="35">
        <v>0.34632413000000001</v>
      </c>
      <c r="G109" s="35">
        <v>0</v>
      </c>
      <c r="H109" s="39">
        <v>0</v>
      </c>
      <c r="I109" s="37">
        <v>-9.5663981999999995E-3</v>
      </c>
      <c r="J109" s="38">
        <v>9.5240000000000003E-5</v>
      </c>
      <c r="K109" s="38">
        <v>-9.0628199999999992E-3</v>
      </c>
      <c r="L109" s="38">
        <v>-5.3603100000000001E-3</v>
      </c>
      <c r="M109" s="38">
        <v>-2.3165299999999998E-3</v>
      </c>
      <c r="N109" s="38">
        <v>-1.0641699999999999E-3</v>
      </c>
      <c r="O109" s="38">
        <v>8.7155999999999996E-4</v>
      </c>
      <c r="P109" s="38">
        <v>1.5476000000000001E-3</v>
      </c>
      <c r="Q109" s="38">
        <v>2.3081500000000001E-3</v>
      </c>
      <c r="R109" s="39">
        <v>2.2835400000000001E-3</v>
      </c>
    </row>
    <row r="110" spans="1:18" x14ac:dyDescent="0.25">
      <c r="A110" s="34">
        <v>39904</v>
      </c>
      <c r="B110" s="35">
        <v>-6.2450409999999998E-2</v>
      </c>
      <c r="C110" s="35">
        <v>0</v>
      </c>
      <c r="D110" s="35">
        <v>-0.41839932000000002</v>
      </c>
      <c r="E110" s="35">
        <v>0.35594891000000001</v>
      </c>
      <c r="F110" s="35">
        <v>0.35594891000000001</v>
      </c>
      <c r="G110" s="35">
        <v>0</v>
      </c>
      <c r="H110" s="39">
        <v>0</v>
      </c>
      <c r="I110" s="37">
        <v>-4.0864310000000002E-4</v>
      </c>
      <c r="J110" s="38">
        <v>7.4229999999999999E-5</v>
      </c>
      <c r="K110" s="38">
        <v>9.8074600000000005E-3</v>
      </c>
      <c r="L110" s="38">
        <v>5.9880799999999998E-3</v>
      </c>
      <c r="M110" s="38">
        <v>2.7883999999999999E-3</v>
      </c>
      <c r="N110" s="38">
        <v>1.35458E-3</v>
      </c>
      <c r="O110" s="38">
        <v>-1.29652E-3</v>
      </c>
      <c r="P110" s="38">
        <v>-2.5542400000000002E-3</v>
      </c>
      <c r="Q110" s="38">
        <v>-5.02119E-3</v>
      </c>
      <c r="R110" s="39">
        <v>-7.5194199999999997E-3</v>
      </c>
    </row>
    <row r="111" spans="1:18" x14ac:dyDescent="0.25">
      <c r="A111" s="34">
        <v>39934</v>
      </c>
      <c r="B111" s="35">
        <v>5.9859410000000002E-2</v>
      </c>
      <c r="C111" s="35">
        <v>0</v>
      </c>
      <c r="D111" s="35">
        <v>-0.41808804999999999</v>
      </c>
      <c r="E111" s="35">
        <v>0.47794745999999999</v>
      </c>
      <c r="F111" s="35">
        <v>0.47794745999999999</v>
      </c>
      <c r="G111" s="35">
        <v>0</v>
      </c>
      <c r="H111" s="39">
        <v>0</v>
      </c>
      <c r="I111" s="37">
        <v>-3.8016530000000001E-4</v>
      </c>
      <c r="J111" s="38">
        <v>9.9220000000000002E-5</v>
      </c>
      <c r="K111" s="38">
        <v>1.4912949999999999E-2</v>
      </c>
      <c r="L111" s="38">
        <v>9.1414500000000006E-3</v>
      </c>
      <c r="M111" s="38">
        <v>4.2636999999999996E-3</v>
      </c>
      <c r="N111" s="38">
        <v>2.07099E-3</v>
      </c>
      <c r="O111" s="38">
        <v>-1.9778700000000001E-3</v>
      </c>
      <c r="P111" s="38">
        <v>-3.88872E-3</v>
      </c>
      <c r="Q111" s="38">
        <v>-7.6018800000000001E-3</v>
      </c>
      <c r="R111" s="39">
        <v>-1.13017E-2</v>
      </c>
    </row>
    <row r="112" spans="1:18" x14ac:dyDescent="0.25">
      <c r="A112" s="34">
        <v>39965</v>
      </c>
      <c r="B112" s="35">
        <v>6.7347800000000001E-3</v>
      </c>
      <c r="C112" s="35">
        <v>0</v>
      </c>
      <c r="D112" s="35">
        <v>-0.41768273</v>
      </c>
      <c r="E112" s="35">
        <v>0.42441751</v>
      </c>
      <c r="F112" s="35">
        <v>0.42441751</v>
      </c>
      <c r="G112" s="35">
        <v>0</v>
      </c>
      <c r="H112" s="39">
        <v>0</v>
      </c>
      <c r="I112" s="37">
        <v>-2.8681729999999999E-3</v>
      </c>
      <c r="J112" s="38">
        <v>9.4220000000000003E-5</v>
      </c>
      <c r="K112" s="38">
        <v>-1.0639E-4</v>
      </c>
      <c r="L112" s="38">
        <v>-2.5910000000000001E-4</v>
      </c>
      <c r="M112" s="38">
        <v>-1.5411999999999999E-4</v>
      </c>
      <c r="N112" s="38">
        <v>-7.1580000000000002E-5</v>
      </c>
      <c r="O112" s="38">
        <v>4.0110000000000001E-5</v>
      </c>
      <c r="P112" s="38">
        <v>3.0380000000000001E-5</v>
      </c>
      <c r="Q112" s="38">
        <v>-2.0194000000000001E-4</v>
      </c>
      <c r="R112" s="39">
        <v>-8.0442999999999997E-4</v>
      </c>
    </row>
    <row r="113" spans="1:18" x14ac:dyDescent="0.25">
      <c r="A113" s="34">
        <v>39995</v>
      </c>
      <c r="B113" s="35">
        <v>1.3133809999999999E-2</v>
      </c>
      <c r="C113" s="35">
        <v>0</v>
      </c>
      <c r="D113" s="35">
        <v>-0.41735009000000001</v>
      </c>
      <c r="E113" s="35">
        <v>0.43048389999999997</v>
      </c>
      <c r="F113" s="35">
        <v>0.43048389999999997</v>
      </c>
      <c r="G113" s="35">
        <v>0</v>
      </c>
      <c r="H113" s="39">
        <v>0</v>
      </c>
      <c r="I113" s="37">
        <v>-4.4879815999999996E-3</v>
      </c>
      <c r="J113" s="38">
        <v>9.9329999999999999E-5</v>
      </c>
      <c r="K113" s="38">
        <v>-1.9276600000000001E-3</v>
      </c>
      <c r="L113" s="38">
        <v>-1.2932499999999999E-3</v>
      </c>
      <c r="M113" s="38">
        <v>-5.8931999999999995E-4</v>
      </c>
      <c r="N113" s="38">
        <v>-2.7021E-4</v>
      </c>
      <c r="O113" s="38">
        <v>2.0372000000000001E-4</v>
      </c>
      <c r="P113" s="38">
        <v>3.2538000000000001E-4</v>
      </c>
      <c r="Q113" s="38">
        <v>2.7007000000000002E-4</v>
      </c>
      <c r="R113" s="39">
        <v>-2.5295999999999999E-4</v>
      </c>
    </row>
    <row r="114" spans="1:18" x14ac:dyDescent="0.25">
      <c r="A114" s="34">
        <v>40026</v>
      </c>
      <c r="B114" s="35">
        <v>1.208467E-2</v>
      </c>
      <c r="C114" s="35">
        <v>0</v>
      </c>
      <c r="D114" s="35">
        <v>-0.41702592999999999</v>
      </c>
      <c r="E114" s="35">
        <v>0.42911060000000001</v>
      </c>
      <c r="F114" s="35">
        <v>0.42911060000000001</v>
      </c>
      <c r="G114" s="35">
        <v>0</v>
      </c>
      <c r="H114" s="39">
        <v>0</v>
      </c>
      <c r="I114" s="37">
        <v>-4.3531871000000001E-3</v>
      </c>
      <c r="J114" s="38">
        <v>9.8610000000000006E-5</v>
      </c>
      <c r="K114" s="38">
        <v>-5.9604000000000005E-4</v>
      </c>
      <c r="L114" s="38">
        <v>-4.4161E-4</v>
      </c>
      <c r="M114" s="38">
        <v>-1.8210000000000001E-4</v>
      </c>
      <c r="N114" s="38">
        <v>-7.1320000000000002E-5</v>
      </c>
      <c r="O114" s="38">
        <v>1.438E-5</v>
      </c>
      <c r="P114" s="38">
        <v>-4.3689999999999997E-5</v>
      </c>
      <c r="Q114" s="38">
        <v>-4.2967E-4</v>
      </c>
      <c r="R114" s="39">
        <v>-1.24525E-3</v>
      </c>
    </row>
    <row r="115" spans="1:18" x14ac:dyDescent="0.25">
      <c r="A115" s="34">
        <v>40057</v>
      </c>
      <c r="B115" s="35">
        <v>2.6820449999999999E-2</v>
      </c>
      <c r="C115" s="35">
        <v>0</v>
      </c>
      <c r="D115" s="35">
        <v>-0.41663959</v>
      </c>
      <c r="E115" s="35">
        <v>0.44346004</v>
      </c>
      <c r="F115" s="35">
        <v>0.44346004</v>
      </c>
      <c r="G115" s="35">
        <v>0</v>
      </c>
      <c r="H115" s="39">
        <v>0</v>
      </c>
      <c r="I115" s="37">
        <v>-1.8926154E-3</v>
      </c>
      <c r="J115" s="38">
        <v>9.5649999999999994E-5</v>
      </c>
      <c r="K115" s="38">
        <v>1.265234E-2</v>
      </c>
      <c r="L115" s="38">
        <v>7.8824299999999993E-3</v>
      </c>
      <c r="M115" s="38">
        <v>3.7394199999999998E-3</v>
      </c>
      <c r="N115" s="38">
        <v>1.83183E-3</v>
      </c>
      <c r="O115" s="38">
        <v>-1.7784999999999999E-3</v>
      </c>
      <c r="P115" s="38">
        <v>-3.52403E-3</v>
      </c>
      <c r="Q115" s="38">
        <v>-6.9874200000000003E-3</v>
      </c>
      <c r="R115" s="39">
        <v>-1.051392E-2</v>
      </c>
    </row>
    <row r="116" spans="1:18" x14ac:dyDescent="0.25">
      <c r="A116" s="34">
        <v>40087</v>
      </c>
      <c r="B116" s="35">
        <v>3.081296E-2</v>
      </c>
      <c r="C116" s="35">
        <v>0</v>
      </c>
      <c r="D116" s="35">
        <v>-0.31214326999999997</v>
      </c>
      <c r="E116" s="35">
        <v>0.34295622999999997</v>
      </c>
      <c r="F116" s="35">
        <v>0.34295622999999997</v>
      </c>
      <c r="G116" s="35">
        <v>0</v>
      </c>
      <c r="H116" s="39">
        <v>0</v>
      </c>
      <c r="I116" s="37">
        <v>-2.0981086000000002E-3</v>
      </c>
      <c r="J116" s="38">
        <v>7.5420000000000006E-5</v>
      </c>
      <c r="K116" s="38">
        <v>7.4494299999999999E-3</v>
      </c>
      <c r="L116" s="38">
        <v>4.6567800000000001E-3</v>
      </c>
      <c r="M116" s="38">
        <v>2.2271299999999999E-3</v>
      </c>
      <c r="N116" s="38">
        <v>1.0972E-3</v>
      </c>
      <c r="O116" s="38">
        <v>-1.08036E-3</v>
      </c>
      <c r="P116" s="38">
        <v>-2.1581600000000001E-3</v>
      </c>
      <c r="Q116" s="38">
        <v>-4.35564E-3</v>
      </c>
      <c r="R116" s="39">
        <v>-6.6774399999999998E-3</v>
      </c>
    </row>
    <row r="117" spans="1:18" x14ac:dyDescent="0.25">
      <c r="A117" s="34">
        <v>40118</v>
      </c>
      <c r="B117" s="35">
        <v>1.6415369999999999E-2</v>
      </c>
      <c r="C117" s="35">
        <v>0</v>
      </c>
      <c r="D117" s="35">
        <v>-0.31192590999999997</v>
      </c>
      <c r="E117" s="35">
        <v>0.32834128000000001</v>
      </c>
      <c r="F117" s="35">
        <v>0.32834128000000001</v>
      </c>
      <c r="G117" s="35">
        <v>0</v>
      </c>
      <c r="H117" s="39">
        <v>0</v>
      </c>
      <c r="I117" s="37">
        <v>-2.6345584000000001E-3</v>
      </c>
      <c r="J117" s="38">
        <v>7.3640000000000006E-5</v>
      </c>
      <c r="K117" s="38">
        <v>7.0784000000000003E-3</v>
      </c>
      <c r="L117" s="38">
        <v>4.5048099999999997E-3</v>
      </c>
      <c r="M117" s="38">
        <v>2.1916100000000001E-3</v>
      </c>
      <c r="N117" s="38">
        <v>1.0882699999999999E-3</v>
      </c>
      <c r="O117" s="38">
        <v>-1.08657E-3</v>
      </c>
      <c r="P117" s="38">
        <v>-2.18344E-3</v>
      </c>
      <c r="Q117" s="38">
        <v>-4.4488000000000002E-3</v>
      </c>
      <c r="R117" s="39">
        <v>-6.8650400000000002E-3</v>
      </c>
    </row>
    <row r="118" spans="1:18" x14ac:dyDescent="0.25">
      <c r="A118" s="34">
        <v>40148</v>
      </c>
      <c r="B118" s="35">
        <v>2.064092E-2</v>
      </c>
      <c r="C118" s="35">
        <v>0</v>
      </c>
      <c r="D118" s="35">
        <v>-0.31176174000000001</v>
      </c>
      <c r="E118" s="35">
        <v>0.33240266000000002</v>
      </c>
      <c r="F118" s="35">
        <v>0.33240266000000002</v>
      </c>
      <c r="G118" s="35">
        <v>0</v>
      </c>
      <c r="H118" s="39">
        <v>0</v>
      </c>
      <c r="I118" s="37">
        <v>-4.3449717000000002E-3</v>
      </c>
      <c r="J118" s="38">
        <v>7.8209999999999998E-5</v>
      </c>
      <c r="K118" s="38">
        <v>4.0913E-3</v>
      </c>
      <c r="L118" s="38">
        <v>2.6962900000000001E-3</v>
      </c>
      <c r="M118" s="38">
        <v>1.3732200000000001E-3</v>
      </c>
      <c r="N118" s="38">
        <v>6.9948000000000005E-4</v>
      </c>
      <c r="O118" s="38">
        <v>-7.3651000000000001E-4</v>
      </c>
      <c r="P118" s="38">
        <v>-1.51994E-3</v>
      </c>
      <c r="Q118" s="38">
        <v>-3.2601100000000001E-3</v>
      </c>
      <c r="R118" s="39">
        <v>-5.2735500000000001E-3</v>
      </c>
    </row>
    <row r="119" spans="1:18" x14ac:dyDescent="0.25">
      <c r="A119" s="34">
        <v>40179</v>
      </c>
      <c r="B119" s="35">
        <v>1.3693439999999999E-2</v>
      </c>
      <c r="C119" s="35">
        <v>0</v>
      </c>
      <c r="D119" s="35">
        <v>-0.30999184000000002</v>
      </c>
      <c r="E119" s="35">
        <v>0.32368528000000002</v>
      </c>
      <c r="F119" s="35">
        <v>0.32368528000000002</v>
      </c>
      <c r="G119" s="35">
        <v>0</v>
      </c>
      <c r="H119" s="39">
        <v>0</v>
      </c>
      <c r="I119" s="37">
        <v>-9.2772067000000003E-3</v>
      </c>
      <c r="J119" s="38">
        <v>8.6719999999999996E-5</v>
      </c>
      <c r="K119" s="38">
        <v>-4.159E-5</v>
      </c>
      <c r="L119" s="38">
        <v>3.5506999999999997E-4</v>
      </c>
      <c r="M119" s="38">
        <v>3.8771999999999998E-4</v>
      </c>
      <c r="N119" s="38">
        <v>2.4911999999999997E-4</v>
      </c>
      <c r="O119" s="38">
        <v>-3.6354999999999997E-4</v>
      </c>
      <c r="P119" s="38">
        <v>-8.4436000000000005E-4</v>
      </c>
      <c r="Q119" s="38">
        <v>-2.1641400000000002E-3</v>
      </c>
      <c r="R119" s="39">
        <v>-3.9632599999999997E-3</v>
      </c>
    </row>
    <row r="120" spans="1:18" x14ac:dyDescent="0.25">
      <c r="A120" s="34">
        <v>40210</v>
      </c>
      <c r="B120" s="35">
        <v>-1.585218E-2</v>
      </c>
      <c r="C120" s="35">
        <v>0</v>
      </c>
      <c r="D120" s="35">
        <v>-0.31118462000000002</v>
      </c>
      <c r="E120" s="35">
        <v>0.29533243999999997</v>
      </c>
      <c r="F120" s="35">
        <v>0.29533243999999997</v>
      </c>
      <c r="G120" s="35">
        <v>0</v>
      </c>
      <c r="H120" s="39">
        <v>0</v>
      </c>
      <c r="I120" s="37">
        <v>-6.4213732999999999E-3</v>
      </c>
      <c r="J120" s="38">
        <v>7.4579999999999994E-5</v>
      </c>
      <c r="K120" s="38">
        <v>1.36247E-3</v>
      </c>
      <c r="L120" s="38">
        <v>1.10165E-3</v>
      </c>
      <c r="M120" s="38">
        <v>6.7345999999999997E-4</v>
      </c>
      <c r="N120" s="38">
        <v>3.7141000000000002E-4</v>
      </c>
      <c r="O120" s="38">
        <v>-4.4732000000000002E-4</v>
      </c>
      <c r="P120" s="38">
        <v>-9.7586999999999999E-4</v>
      </c>
      <c r="Q120" s="38">
        <v>-2.2928499999999999E-3</v>
      </c>
      <c r="R120" s="39">
        <v>-3.9736800000000003E-3</v>
      </c>
    </row>
    <row r="121" spans="1:18" x14ac:dyDescent="0.25">
      <c r="A121" s="34">
        <v>40238</v>
      </c>
      <c r="B121" s="35">
        <v>-1.9255120000000001E-2</v>
      </c>
      <c r="C121" s="35">
        <v>0</v>
      </c>
      <c r="D121" s="35">
        <v>-0.31106984999999998</v>
      </c>
      <c r="E121" s="35">
        <v>0.29181473000000002</v>
      </c>
      <c r="F121" s="35">
        <v>0.29181473000000002</v>
      </c>
      <c r="G121" s="35">
        <v>0</v>
      </c>
      <c r="H121" s="39">
        <v>0</v>
      </c>
      <c r="I121" s="37">
        <v>-7.4909950000000003E-3</v>
      </c>
      <c r="J121" s="38">
        <v>7.5980000000000001E-5</v>
      </c>
      <c r="K121" s="38">
        <v>-1.208094E-2</v>
      </c>
      <c r="L121" s="38">
        <v>-7.5002699999999999E-3</v>
      </c>
      <c r="M121" s="38">
        <v>-3.44883E-3</v>
      </c>
      <c r="N121" s="38">
        <v>-1.64547E-3</v>
      </c>
      <c r="O121" s="38">
        <v>1.4820600000000001E-3</v>
      </c>
      <c r="P121" s="38">
        <v>2.7965199999999998E-3</v>
      </c>
      <c r="Q121" s="38">
        <v>4.9119100000000002E-3</v>
      </c>
      <c r="R121" s="39">
        <v>6.3353100000000002E-3</v>
      </c>
    </row>
    <row r="122" spans="1:18" x14ac:dyDescent="0.25">
      <c r="A122" s="34">
        <v>40269</v>
      </c>
      <c r="B122" s="35">
        <v>-0.10747801999999999</v>
      </c>
      <c r="C122" s="35">
        <v>0</v>
      </c>
      <c r="D122" s="35">
        <v>-0.41449439999999999</v>
      </c>
      <c r="E122" s="35">
        <v>0.30701637999999998</v>
      </c>
      <c r="F122" s="35">
        <v>0.30701637999999998</v>
      </c>
      <c r="G122" s="35">
        <v>0</v>
      </c>
      <c r="H122" s="39">
        <v>0</v>
      </c>
      <c r="I122" s="37">
        <v>1.3811660000000001E-3</v>
      </c>
      <c r="J122" s="38">
        <v>6.0139999999999997E-5</v>
      </c>
      <c r="K122" s="38">
        <v>7.6757500000000003E-3</v>
      </c>
      <c r="L122" s="38">
        <v>4.5473800000000002E-3</v>
      </c>
      <c r="M122" s="38">
        <v>2.05084E-3</v>
      </c>
      <c r="N122" s="38">
        <v>9.8032999999999996E-4</v>
      </c>
      <c r="O122" s="38">
        <v>-9.0943000000000003E-4</v>
      </c>
      <c r="P122" s="38">
        <v>-1.76564E-3</v>
      </c>
      <c r="Q122" s="38">
        <v>-3.3816800000000002E-3</v>
      </c>
      <c r="R122" s="39">
        <v>-4.9602300000000004E-3</v>
      </c>
    </row>
    <row r="123" spans="1:18" x14ac:dyDescent="0.25">
      <c r="A123" s="34">
        <v>40299</v>
      </c>
      <c r="B123" s="35">
        <v>-1.78805E-3</v>
      </c>
      <c r="C123" s="35">
        <v>0</v>
      </c>
      <c r="D123" s="35">
        <v>-0.41425105000000001</v>
      </c>
      <c r="E123" s="35">
        <v>0.41246300000000002</v>
      </c>
      <c r="F123" s="35">
        <v>0.41246300000000002</v>
      </c>
      <c r="G123" s="35">
        <v>0</v>
      </c>
      <c r="H123" s="39">
        <v>0</v>
      </c>
      <c r="I123" s="37">
        <v>1.9965196999999998E-3</v>
      </c>
      <c r="J123" s="38">
        <v>8.051E-5</v>
      </c>
      <c r="K123" s="38">
        <v>1.17863E-2</v>
      </c>
      <c r="L123" s="38">
        <v>7.0411700000000002E-3</v>
      </c>
      <c r="M123" s="38">
        <v>3.19587E-3</v>
      </c>
      <c r="N123" s="38">
        <v>1.5310899999999999E-3</v>
      </c>
      <c r="O123" s="38">
        <v>-1.4234499999999999E-3</v>
      </c>
      <c r="P123" s="38">
        <v>-2.7632799999999999E-3</v>
      </c>
      <c r="Q123" s="38">
        <v>-5.2781700000000004E-3</v>
      </c>
      <c r="R123" s="39">
        <v>-7.6977499999999997E-3</v>
      </c>
    </row>
    <row r="124" spans="1:18" x14ac:dyDescent="0.25">
      <c r="A124" s="34">
        <v>40330</v>
      </c>
      <c r="B124" s="35">
        <v>-4.7956310000000002E-2</v>
      </c>
      <c r="C124" s="35">
        <v>0</v>
      </c>
      <c r="D124" s="35">
        <v>-0.41386588000000002</v>
      </c>
      <c r="E124" s="35">
        <v>0.36590957000000002</v>
      </c>
      <c r="F124" s="35">
        <v>0.36590957000000002</v>
      </c>
      <c r="G124" s="35">
        <v>0</v>
      </c>
      <c r="H124" s="39">
        <v>0</v>
      </c>
      <c r="I124" s="37">
        <v>-5.6313849999999998E-4</v>
      </c>
      <c r="J124" s="38">
        <v>7.6279999999999995E-5</v>
      </c>
      <c r="K124" s="38">
        <v>-1.21357E-3</v>
      </c>
      <c r="L124" s="38">
        <v>-1.0931300000000001E-3</v>
      </c>
      <c r="M124" s="38">
        <v>-6.2558999999999998E-4</v>
      </c>
      <c r="N124" s="38">
        <v>-3.2187999999999997E-4</v>
      </c>
      <c r="O124" s="38">
        <v>3.2099E-4</v>
      </c>
      <c r="P124" s="38">
        <v>6.2372000000000003E-4</v>
      </c>
      <c r="Q124" s="38">
        <v>1.1134999999999999E-3</v>
      </c>
      <c r="R124" s="39">
        <v>1.36338E-3</v>
      </c>
    </row>
    <row r="125" spans="1:18" x14ac:dyDescent="0.25">
      <c r="A125" s="34">
        <v>40360</v>
      </c>
      <c r="B125" s="35">
        <v>-4.2302989999999999E-2</v>
      </c>
      <c r="C125" s="35">
        <v>0</v>
      </c>
      <c r="D125" s="35">
        <v>-0.41352515000000001</v>
      </c>
      <c r="E125" s="35">
        <v>0.37122216000000002</v>
      </c>
      <c r="F125" s="35">
        <v>0.37122216000000002</v>
      </c>
      <c r="G125" s="35">
        <v>0</v>
      </c>
      <c r="H125" s="39">
        <v>0</v>
      </c>
      <c r="I125" s="37">
        <v>-2.0528194000000001E-3</v>
      </c>
      <c r="J125" s="38">
        <v>8.0459999999999999E-5</v>
      </c>
      <c r="K125" s="38">
        <v>-2.9849400000000002E-3</v>
      </c>
      <c r="L125" s="38">
        <v>-2.11597E-3</v>
      </c>
      <c r="M125" s="38">
        <v>-1.0646500000000001E-3</v>
      </c>
      <c r="N125" s="38">
        <v>-5.2455000000000004E-4</v>
      </c>
      <c r="O125" s="38">
        <v>4.9233999999999997E-4</v>
      </c>
      <c r="P125" s="38">
        <v>9.3744E-4</v>
      </c>
      <c r="Q125" s="38">
        <v>1.63393E-3</v>
      </c>
      <c r="R125" s="39">
        <v>2.0005800000000001E-3</v>
      </c>
    </row>
    <row r="126" spans="1:18" x14ac:dyDescent="0.25">
      <c r="A126" s="34">
        <v>40391</v>
      </c>
      <c r="B126" s="35">
        <v>-4.2762069999999999E-2</v>
      </c>
      <c r="C126" s="35">
        <v>0</v>
      </c>
      <c r="D126" s="35">
        <v>-0.41317819</v>
      </c>
      <c r="E126" s="35">
        <v>0.37041612000000002</v>
      </c>
      <c r="F126" s="35">
        <v>0.37041612000000002</v>
      </c>
      <c r="G126" s="35">
        <v>0</v>
      </c>
      <c r="H126" s="39">
        <v>0</v>
      </c>
      <c r="I126" s="37">
        <v>-1.9265468E-3</v>
      </c>
      <c r="J126" s="38">
        <v>8.0000000000000007E-5</v>
      </c>
      <c r="K126" s="38">
        <v>-1.88868E-3</v>
      </c>
      <c r="L126" s="38">
        <v>-1.4145399999999999E-3</v>
      </c>
      <c r="M126" s="38">
        <v>-7.2886999999999995E-4</v>
      </c>
      <c r="N126" s="38">
        <v>-3.6043000000000002E-4</v>
      </c>
      <c r="O126" s="38">
        <v>3.3569999999999997E-4</v>
      </c>
      <c r="P126" s="38">
        <v>6.3172E-4</v>
      </c>
      <c r="Q126" s="38">
        <v>1.05247E-3</v>
      </c>
      <c r="R126" s="39">
        <v>1.1728800000000001E-3</v>
      </c>
    </row>
    <row r="127" spans="1:18" x14ac:dyDescent="0.25">
      <c r="A127" s="34">
        <v>40422</v>
      </c>
      <c r="B127" s="35">
        <v>-2.9531890000000002E-2</v>
      </c>
      <c r="C127" s="35">
        <v>0</v>
      </c>
      <c r="D127" s="35">
        <v>-0.41277213000000001</v>
      </c>
      <c r="E127" s="35">
        <v>0.38324024000000001</v>
      </c>
      <c r="F127" s="35">
        <v>0.38324024000000001</v>
      </c>
      <c r="G127" s="35">
        <v>0</v>
      </c>
      <c r="H127" s="39">
        <v>0</v>
      </c>
      <c r="I127" s="37">
        <v>4.22705E-4</v>
      </c>
      <c r="J127" s="38">
        <v>7.7849999999999995E-5</v>
      </c>
      <c r="K127" s="38">
        <v>9.6678000000000007E-3</v>
      </c>
      <c r="L127" s="38">
        <v>5.8561300000000002E-3</v>
      </c>
      <c r="M127" s="38">
        <v>2.7013599999999999E-3</v>
      </c>
      <c r="N127" s="38">
        <v>1.30558E-3</v>
      </c>
      <c r="O127" s="38">
        <v>-1.2362199999999999E-3</v>
      </c>
      <c r="P127" s="38">
        <v>-2.4222200000000001E-3</v>
      </c>
      <c r="Q127" s="38">
        <v>-4.7115500000000001E-3</v>
      </c>
      <c r="R127" s="39">
        <v>-6.9880000000000003E-3</v>
      </c>
    </row>
    <row r="128" spans="1:18" x14ac:dyDescent="0.25">
      <c r="A128" s="34">
        <v>40452</v>
      </c>
      <c r="B128" s="35">
        <v>-1.278905E-2</v>
      </c>
      <c r="C128" s="35">
        <v>0</v>
      </c>
      <c r="D128" s="35">
        <v>-0.30925823000000002</v>
      </c>
      <c r="E128" s="35">
        <v>0.29646918</v>
      </c>
      <c r="F128" s="35">
        <v>0.29646918</v>
      </c>
      <c r="G128" s="35">
        <v>0</v>
      </c>
      <c r="H128" s="39">
        <v>0</v>
      </c>
      <c r="I128" s="37">
        <v>-2.4476720000000002E-4</v>
      </c>
      <c r="J128" s="38">
        <v>6.1389999999999993E-5</v>
      </c>
      <c r="K128" s="38">
        <v>5.3923900000000004E-3</v>
      </c>
      <c r="L128" s="38">
        <v>3.2395000000000002E-3</v>
      </c>
      <c r="M128" s="38">
        <v>1.4912E-3</v>
      </c>
      <c r="N128" s="38">
        <v>7.2179000000000004E-4</v>
      </c>
      <c r="O128" s="38">
        <v>-6.8911999999999999E-4</v>
      </c>
      <c r="P128" s="38">
        <v>-1.35918E-3</v>
      </c>
      <c r="Q128" s="38">
        <v>-2.6902499999999999E-3</v>
      </c>
      <c r="R128" s="39">
        <v>-4.0773500000000004E-3</v>
      </c>
    </row>
    <row r="129" spans="1:18" x14ac:dyDescent="0.25">
      <c r="A129" s="34">
        <v>40483</v>
      </c>
      <c r="B129" s="35">
        <v>-2.4575619999999999E-2</v>
      </c>
      <c r="C129" s="35">
        <v>0</v>
      </c>
      <c r="D129" s="35">
        <v>-0.30896066999999999</v>
      </c>
      <c r="E129" s="35">
        <v>0.28438504999999997</v>
      </c>
      <c r="F129" s="35">
        <v>0.28438504999999997</v>
      </c>
      <c r="G129" s="35">
        <v>0</v>
      </c>
      <c r="H129" s="39">
        <v>0</v>
      </c>
      <c r="I129" s="37">
        <v>-7.5595809999999997E-4</v>
      </c>
      <c r="J129" s="38">
        <v>5.995E-5</v>
      </c>
      <c r="K129" s="38">
        <v>4.9921200000000001E-3</v>
      </c>
      <c r="L129" s="38">
        <v>3.05813E-3</v>
      </c>
      <c r="M129" s="38">
        <v>1.4374699999999999E-3</v>
      </c>
      <c r="N129" s="38">
        <v>7.0310999999999995E-4</v>
      </c>
      <c r="O129" s="38">
        <v>-6.8482999999999999E-4</v>
      </c>
      <c r="P129" s="38">
        <v>-1.36308E-3</v>
      </c>
      <c r="Q129" s="38">
        <v>-2.74077E-3</v>
      </c>
      <c r="R129" s="39">
        <v>-4.2039199999999999E-3</v>
      </c>
    </row>
    <row r="130" spans="1:18" x14ac:dyDescent="0.25">
      <c r="A130" s="34">
        <v>40513</v>
      </c>
      <c r="B130" s="35">
        <v>-2.1622659999999998E-2</v>
      </c>
      <c r="C130" s="35">
        <v>0</v>
      </c>
      <c r="D130" s="35">
        <v>-0.30876323</v>
      </c>
      <c r="E130" s="35">
        <v>0.28714056999999998</v>
      </c>
      <c r="F130" s="35">
        <v>0.28714056999999998</v>
      </c>
      <c r="G130" s="35">
        <v>0</v>
      </c>
      <c r="H130" s="39">
        <v>0</v>
      </c>
      <c r="I130" s="37">
        <v>-2.4783600000000002E-3</v>
      </c>
      <c r="J130" s="38">
        <v>6.3930000000000006E-5</v>
      </c>
      <c r="K130" s="38">
        <v>3.44414E-3</v>
      </c>
      <c r="L130" s="38">
        <v>2.18381E-3</v>
      </c>
      <c r="M130" s="38">
        <v>1.07142E-3</v>
      </c>
      <c r="N130" s="38">
        <v>5.3647000000000005E-4</v>
      </c>
      <c r="O130" s="38">
        <v>-5.4829E-4</v>
      </c>
      <c r="P130" s="38">
        <v>-1.1175600000000001E-3</v>
      </c>
      <c r="Q130" s="38">
        <v>-2.3502900000000001E-3</v>
      </c>
      <c r="R130" s="39">
        <v>-3.7510199999999999E-3</v>
      </c>
    </row>
    <row r="131" spans="1:18" x14ac:dyDescent="0.25">
      <c r="A131" s="34">
        <v>40544</v>
      </c>
      <c r="B131" s="35">
        <v>-3.239446E-2</v>
      </c>
      <c r="C131" s="35">
        <v>0</v>
      </c>
      <c r="D131" s="35">
        <v>-0.30854052999999998</v>
      </c>
      <c r="E131" s="35">
        <v>0.27614607000000002</v>
      </c>
      <c r="F131" s="35">
        <v>0.27614607000000002</v>
      </c>
      <c r="G131" s="35">
        <v>0</v>
      </c>
      <c r="H131" s="39">
        <v>0</v>
      </c>
      <c r="I131" s="37">
        <v>-6.8897220999999996E-3</v>
      </c>
      <c r="J131" s="38">
        <v>7.0320000000000004E-5</v>
      </c>
      <c r="K131" s="38">
        <v>1.3089899999999999E-3</v>
      </c>
      <c r="L131" s="38">
        <v>1.08292E-3</v>
      </c>
      <c r="M131" s="38">
        <v>6.6151000000000003E-4</v>
      </c>
      <c r="N131" s="38">
        <v>3.6301999999999998E-4</v>
      </c>
      <c r="O131" s="38">
        <v>-4.3109000000000002E-4</v>
      </c>
      <c r="P131" s="38">
        <v>-9.3300999999999996E-4</v>
      </c>
      <c r="Q131" s="38">
        <v>-2.1572399999999999E-3</v>
      </c>
      <c r="R131" s="39">
        <v>-3.6823400000000001E-3</v>
      </c>
    </row>
    <row r="132" spans="1:18" x14ac:dyDescent="0.25">
      <c r="A132" s="34">
        <v>40575</v>
      </c>
      <c r="B132" s="35">
        <v>-5.544992E-2</v>
      </c>
      <c r="C132" s="35">
        <v>0</v>
      </c>
      <c r="D132" s="35">
        <v>-0.30817127</v>
      </c>
      <c r="E132" s="35">
        <v>0.25272135000000001</v>
      </c>
      <c r="F132" s="35">
        <v>0.25272135000000001</v>
      </c>
      <c r="G132" s="35">
        <v>0</v>
      </c>
      <c r="H132" s="39">
        <v>0</v>
      </c>
      <c r="I132" s="37">
        <v>-4.6510021999999996E-3</v>
      </c>
      <c r="J132" s="38">
        <v>6.1029999999999997E-5</v>
      </c>
      <c r="K132" s="38">
        <v>2.6813000000000002E-3</v>
      </c>
      <c r="L132" s="38">
        <v>1.8608100000000001E-3</v>
      </c>
      <c r="M132" s="38">
        <v>9.8657999999999992E-4</v>
      </c>
      <c r="N132" s="38">
        <v>5.1044000000000003E-4</v>
      </c>
      <c r="O132" s="38">
        <v>-5.4991000000000003E-4</v>
      </c>
      <c r="P132" s="38">
        <v>-1.1437400000000001E-3</v>
      </c>
      <c r="Q132" s="38">
        <v>-2.4772100000000001E-3</v>
      </c>
      <c r="R132" s="39">
        <v>-4.0222699999999997E-3</v>
      </c>
    </row>
    <row r="133" spans="1:18" x14ac:dyDescent="0.25">
      <c r="A133" s="34">
        <v>40603</v>
      </c>
      <c r="B133" s="35">
        <v>-5.2402690000000002E-2</v>
      </c>
      <c r="C133" s="35">
        <v>0</v>
      </c>
      <c r="D133" s="35">
        <v>-0.30807180000000001</v>
      </c>
      <c r="E133" s="35">
        <v>0.25566910999999998</v>
      </c>
      <c r="F133" s="35">
        <v>0.25566910999999998</v>
      </c>
      <c r="G133" s="35">
        <v>0</v>
      </c>
      <c r="H133" s="39">
        <v>0</v>
      </c>
      <c r="I133" s="37">
        <v>-5.6793097999999998E-3</v>
      </c>
      <c r="J133" s="38">
        <v>6.3520000000000002E-5</v>
      </c>
      <c r="K133" s="38">
        <v>-6.0924600000000001E-3</v>
      </c>
      <c r="L133" s="38">
        <v>-3.7416400000000001E-3</v>
      </c>
      <c r="M133" s="38">
        <v>-1.69407E-3</v>
      </c>
      <c r="N133" s="38">
        <v>-8.0029000000000005E-4</v>
      </c>
      <c r="O133" s="38">
        <v>7.0275999999999997E-4</v>
      </c>
      <c r="P133" s="38">
        <v>1.3047099999999999E-3</v>
      </c>
      <c r="Q133" s="38">
        <v>2.19689E-3</v>
      </c>
      <c r="R133" s="39">
        <v>2.6645200000000001E-3</v>
      </c>
    </row>
    <row r="134" spans="1:18" x14ac:dyDescent="0.25">
      <c r="A134" s="34">
        <v>40634</v>
      </c>
      <c r="B134" s="35">
        <v>-4.0182910000000002E-2</v>
      </c>
      <c r="C134" s="35">
        <v>0</v>
      </c>
      <c r="D134" s="35">
        <v>-0.30777714</v>
      </c>
      <c r="E134" s="35">
        <v>0.26759422999999999</v>
      </c>
      <c r="F134" s="35">
        <v>0.26759422999999999</v>
      </c>
      <c r="G134" s="35">
        <v>0</v>
      </c>
      <c r="H134" s="39">
        <v>0</v>
      </c>
      <c r="I134" s="37">
        <v>1.3705478E-3</v>
      </c>
      <c r="J134" s="38">
        <v>5.2320000000000001E-5</v>
      </c>
      <c r="K134" s="38">
        <v>8.6737299999999993E-3</v>
      </c>
      <c r="L134" s="38">
        <v>5.3074000000000003E-3</v>
      </c>
      <c r="M134" s="38">
        <v>2.4602500000000002E-3</v>
      </c>
      <c r="N134" s="38">
        <v>1.1893299999999999E-3</v>
      </c>
      <c r="O134" s="38">
        <v>-1.1214599999999999E-3</v>
      </c>
      <c r="P134" s="38">
        <v>-2.18775E-3</v>
      </c>
      <c r="Q134" s="38">
        <v>-4.2004700000000004E-3</v>
      </c>
      <c r="R134" s="39">
        <v>-6.11963E-3</v>
      </c>
    </row>
    <row r="135" spans="1:18" x14ac:dyDescent="0.25">
      <c r="A135" s="34">
        <v>40664</v>
      </c>
      <c r="B135" s="35">
        <v>-5.0619690000000002E-2</v>
      </c>
      <c r="C135" s="35">
        <v>0</v>
      </c>
      <c r="D135" s="35">
        <v>-0.41021278999999999</v>
      </c>
      <c r="E135" s="35">
        <v>0.3595931</v>
      </c>
      <c r="F135" s="35">
        <v>0.3595931</v>
      </c>
      <c r="G135" s="35">
        <v>0</v>
      </c>
      <c r="H135" s="39">
        <v>0</v>
      </c>
      <c r="I135" s="37">
        <v>1.9267487000000001E-3</v>
      </c>
      <c r="J135" s="38">
        <v>7.0179999999999996E-5</v>
      </c>
      <c r="K135" s="38">
        <v>1.2753860000000001E-2</v>
      </c>
      <c r="L135" s="38">
        <v>7.8279700000000001E-3</v>
      </c>
      <c r="M135" s="38">
        <v>3.6361499999999999E-3</v>
      </c>
      <c r="N135" s="38">
        <v>1.75884E-3</v>
      </c>
      <c r="O135" s="38">
        <v>-1.6590000000000001E-3</v>
      </c>
      <c r="P135" s="38">
        <v>-3.2353999999999998E-3</v>
      </c>
      <c r="Q135" s="38">
        <v>-6.2024899999999997E-3</v>
      </c>
      <c r="R135" s="39">
        <v>-9.0125599999999993E-3</v>
      </c>
    </row>
    <row r="136" spans="1:18" x14ac:dyDescent="0.25">
      <c r="A136" s="34">
        <v>40695</v>
      </c>
      <c r="B136" s="35">
        <v>-9.2406870000000002E-2</v>
      </c>
      <c r="C136" s="35">
        <v>0</v>
      </c>
      <c r="D136" s="35">
        <v>-0.40979639000000001</v>
      </c>
      <c r="E136" s="35">
        <v>0.31738951999999998</v>
      </c>
      <c r="F136" s="35">
        <v>0.31738951999999998</v>
      </c>
      <c r="G136" s="35">
        <v>0</v>
      </c>
      <c r="H136" s="39">
        <v>0</v>
      </c>
      <c r="I136" s="37">
        <v>-3.784177E-4</v>
      </c>
      <c r="J136" s="38">
        <v>6.5889999999999994E-5</v>
      </c>
      <c r="K136" s="38">
        <v>1.6628700000000001E-3</v>
      </c>
      <c r="L136" s="38">
        <v>8.5711000000000001E-4</v>
      </c>
      <c r="M136" s="38">
        <v>3.4678999999999998E-4</v>
      </c>
      <c r="N136" s="38">
        <v>1.604E-4</v>
      </c>
      <c r="O136" s="38">
        <v>-1.4779999999999999E-4</v>
      </c>
      <c r="P136" s="38">
        <v>-2.9517999999999998E-4</v>
      </c>
      <c r="Q136" s="38">
        <v>-6.3183E-4</v>
      </c>
      <c r="R136" s="39">
        <v>-1.0855400000000001E-3</v>
      </c>
    </row>
    <row r="137" spans="1:18" x14ac:dyDescent="0.25">
      <c r="A137" s="34">
        <v>40725</v>
      </c>
      <c r="B137" s="35">
        <v>-8.8174500000000003E-2</v>
      </c>
      <c r="C137" s="35">
        <v>0</v>
      </c>
      <c r="D137" s="35">
        <v>-0.40954040000000003</v>
      </c>
      <c r="E137" s="35">
        <v>0.32136589999999998</v>
      </c>
      <c r="F137" s="35">
        <v>0.32136589999999998</v>
      </c>
      <c r="G137" s="35">
        <v>0</v>
      </c>
      <c r="H137" s="39">
        <v>0</v>
      </c>
      <c r="I137" s="37">
        <v>-1.578667E-3</v>
      </c>
      <c r="J137" s="38">
        <v>6.8960000000000004E-5</v>
      </c>
      <c r="K137" s="38">
        <v>1.5491999999999999E-4</v>
      </c>
      <c r="L137" s="38">
        <v>-3.2990000000000001E-5</v>
      </c>
      <c r="M137" s="38">
        <v>-4.5349999999999998E-5</v>
      </c>
      <c r="N137" s="38">
        <v>-2.3289999999999999E-5</v>
      </c>
      <c r="O137" s="38">
        <v>1.2840000000000001E-5</v>
      </c>
      <c r="P137" s="38">
        <v>4.5900000000000001E-6</v>
      </c>
      <c r="Q137" s="38">
        <v>-1.1205E-4</v>
      </c>
      <c r="R137" s="39">
        <v>-4.1386999999999999E-4</v>
      </c>
    </row>
    <row r="138" spans="1:18" x14ac:dyDescent="0.25">
      <c r="A138" s="34">
        <v>40756</v>
      </c>
      <c r="B138" s="35">
        <v>-8.8216199999999995E-2</v>
      </c>
      <c r="C138" s="35">
        <v>0</v>
      </c>
      <c r="D138" s="35">
        <v>-0.40910155999999998</v>
      </c>
      <c r="E138" s="35">
        <v>0.32088536000000001</v>
      </c>
      <c r="F138" s="35">
        <v>0.32088536000000001</v>
      </c>
      <c r="G138" s="35">
        <v>0</v>
      </c>
      <c r="H138" s="39">
        <v>0</v>
      </c>
      <c r="I138" s="37">
        <v>-1.4650564000000001E-3</v>
      </c>
      <c r="J138" s="38">
        <v>6.8629999999999999E-5</v>
      </c>
      <c r="K138" s="38">
        <v>1.0069E-3</v>
      </c>
      <c r="L138" s="38">
        <v>5.1186999999999999E-4</v>
      </c>
      <c r="M138" s="38">
        <v>2.1552999999999999E-4</v>
      </c>
      <c r="N138" s="38">
        <v>1.0427E-4</v>
      </c>
      <c r="O138" s="38">
        <v>-1.0903E-4</v>
      </c>
      <c r="P138" s="38">
        <v>-2.3347E-4</v>
      </c>
      <c r="Q138" s="38">
        <v>-5.6581000000000003E-4</v>
      </c>
      <c r="R138" s="39">
        <v>-1.0615799999999999E-3</v>
      </c>
    </row>
    <row r="139" spans="1:18" x14ac:dyDescent="0.25">
      <c r="A139" s="34">
        <v>40787</v>
      </c>
      <c r="B139" s="35">
        <v>2.6993300000000001E-2</v>
      </c>
      <c r="C139" s="35">
        <v>0</v>
      </c>
      <c r="D139" s="35">
        <v>-0.30643427000000001</v>
      </c>
      <c r="E139" s="35">
        <v>0.33342757000000001</v>
      </c>
      <c r="F139" s="35">
        <v>0.33342757000000001</v>
      </c>
      <c r="G139" s="35">
        <v>0</v>
      </c>
      <c r="H139" s="39">
        <v>0</v>
      </c>
      <c r="I139" s="37">
        <v>6.1206550000000002E-4</v>
      </c>
      <c r="J139" s="38">
        <v>6.7360000000000006E-5</v>
      </c>
      <c r="K139" s="38">
        <v>1.0642860000000001E-2</v>
      </c>
      <c r="L139" s="38">
        <v>6.5938699999999999E-3</v>
      </c>
      <c r="M139" s="38">
        <v>3.09473E-3</v>
      </c>
      <c r="N139" s="38">
        <v>1.5051000000000001E-3</v>
      </c>
      <c r="O139" s="38">
        <v>-1.43559E-3</v>
      </c>
      <c r="P139" s="38">
        <v>-2.81548E-3</v>
      </c>
      <c r="Q139" s="38">
        <v>-5.45759E-3</v>
      </c>
      <c r="R139" s="39">
        <v>-8.0144199999999995E-3</v>
      </c>
    </row>
    <row r="140" spans="1:18" x14ac:dyDescent="0.25">
      <c r="A140" s="34">
        <v>40817</v>
      </c>
      <c r="B140" s="35">
        <v>5.3563720000000002E-2</v>
      </c>
      <c r="C140" s="35">
        <v>0</v>
      </c>
      <c r="D140" s="35">
        <v>-0.20424610000000001</v>
      </c>
      <c r="E140" s="35">
        <v>0.25780982000000002</v>
      </c>
      <c r="F140" s="35">
        <v>0.25780982000000002</v>
      </c>
      <c r="G140" s="35">
        <v>0</v>
      </c>
      <c r="H140" s="39">
        <v>0</v>
      </c>
      <c r="I140" s="37">
        <v>1.0743200000000001E-5</v>
      </c>
      <c r="J140" s="38">
        <v>5.2939999999999998E-5</v>
      </c>
      <c r="K140" s="38">
        <v>6.5003300000000003E-3</v>
      </c>
      <c r="L140" s="38">
        <v>4.0209199999999999E-3</v>
      </c>
      <c r="M140" s="38">
        <v>1.8893E-3</v>
      </c>
      <c r="N140" s="38">
        <v>9.2033999999999996E-4</v>
      </c>
      <c r="O140" s="38">
        <v>-8.8248000000000005E-4</v>
      </c>
      <c r="P140" s="38">
        <v>-1.7369900000000001E-3</v>
      </c>
      <c r="Q140" s="38">
        <v>-3.3971399999999999E-3</v>
      </c>
      <c r="R140" s="39">
        <v>-5.04252E-3</v>
      </c>
    </row>
    <row r="141" spans="1:18" x14ac:dyDescent="0.25">
      <c r="A141" s="34">
        <v>40848</v>
      </c>
      <c r="B141" s="35">
        <v>4.3288430000000003E-2</v>
      </c>
      <c r="C141" s="35">
        <v>0</v>
      </c>
      <c r="D141" s="35">
        <v>-0.20409672000000001</v>
      </c>
      <c r="E141" s="35">
        <v>0.24738515</v>
      </c>
      <c r="F141" s="35">
        <v>0.24738515</v>
      </c>
      <c r="G141" s="35">
        <v>0</v>
      </c>
      <c r="H141" s="39">
        <v>0</v>
      </c>
      <c r="I141" s="37">
        <v>-2.9250210000000002E-4</v>
      </c>
      <c r="J141" s="38">
        <v>5.1369999999999998E-5</v>
      </c>
      <c r="K141" s="38">
        <v>6.136E-3</v>
      </c>
      <c r="L141" s="38">
        <v>3.8345800000000002E-3</v>
      </c>
      <c r="M141" s="38">
        <v>1.8206699999999999E-3</v>
      </c>
      <c r="N141" s="38">
        <v>8.9148999999999999E-4</v>
      </c>
      <c r="O141" s="38">
        <v>-8.6326000000000003E-4</v>
      </c>
      <c r="P141" s="38">
        <v>-1.70695E-3</v>
      </c>
      <c r="Q141" s="38">
        <v>-3.3662100000000001E-3</v>
      </c>
      <c r="R141" s="39">
        <v>-5.0313800000000002E-3</v>
      </c>
    </row>
    <row r="142" spans="1:18" x14ac:dyDescent="0.25">
      <c r="A142" s="34">
        <v>40878</v>
      </c>
      <c r="B142" s="35">
        <v>-5.6764149999999999E-2</v>
      </c>
      <c r="C142" s="35">
        <v>0</v>
      </c>
      <c r="D142" s="35">
        <v>-0.30580146000000002</v>
      </c>
      <c r="E142" s="35">
        <v>0.24903731000000001</v>
      </c>
      <c r="F142" s="35">
        <v>0.24903731000000001</v>
      </c>
      <c r="G142" s="35">
        <v>0</v>
      </c>
      <c r="H142" s="39">
        <v>0</v>
      </c>
      <c r="I142" s="37">
        <v>-1.6418012000000001E-3</v>
      </c>
      <c r="J142" s="38">
        <v>5.4169999999999998E-5</v>
      </c>
      <c r="K142" s="38">
        <v>4.7486500000000001E-3</v>
      </c>
      <c r="L142" s="38">
        <v>3.02462E-3</v>
      </c>
      <c r="M142" s="38">
        <v>1.4678499999999999E-3</v>
      </c>
      <c r="N142" s="38">
        <v>7.2716000000000002E-4</v>
      </c>
      <c r="O142" s="38">
        <v>-7.2130999999999996E-4</v>
      </c>
      <c r="P142" s="38">
        <v>-1.4436799999999999E-3</v>
      </c>
      <c r="Q142" s="38">
        <v>-2.9156299999999998E-3</v>
      </c>
      <c r="R142" s="39">
        <v>-4.4571400000000001E-3</v>
      </c>
    </row>
    <row r="143" spans="1:18" x14ac:dyDescent="0.25">
      <c r="A143" s="34">
        <v>40909</v>
      </c>
      <c r="B143" s="35">
        <v>-6.766577E-2</v>
      </c>
      <c r="C143" s="35">
        <v>0</v>
      </c>
      <c r="D143" s="35">
        <v>-0.30555997000000001</v>
      </c>
      <c r="E143" s="35">
        <v>0.2378942</v>
      </c>
      <c r="F143" s="35">
        <v>0.2378942</v>
      </c>
      <c r="G143" s="35">
        <v>0</v>
      </c>
      <c r="H143" s="39">
        <v>0</v>
      </c>
      <c r="I143" s="37">
        <v>-5.333862E-3</v>
      </c>
      <c r="J143" s="38">
        <v>5.8499999999999999E-5</v>
      </c>
      <c r="K143" s="38">
        <v>2.3488599999999999E-3</v>
      </c>
      <c r="L143" s="38">
        <v>1.67749E-3</v>
      </c>
      <c r="M143" s="38">
        <v>9.0585000000000004E-4</v>
      </c>
      <c r="N143" s="38">
        <v>4.7144999999999999E-4</v>
      </c>
      <c r="O143" s="38">
        <v>-5.1135999999999998E-4</v>
      </c>
      <c r="P143" s="38">
        <v>-1.065E-3</v>
      </c>
      <c r="Q143" s="38">
        <v>-2.3062099999999999E-3</v>
      </c>
      <c r="R143" s="39">
        <v>-3.7338499999999999E-3</v>
      </c>
    </row>
    <row r="144" spans="1:18" x14ac:dyDescent="0.25">
      <c r="A144" s="34">
        <v>40940</v>
      </c>
      <c r="B144" s="35">
        <v>-8.0637890000000004E-2</v>
      </c>
      <c r="C144" s="35">
        <v>0</v>
      </c>
      <c r="D144" s="35">
        <v>-0.30522447000000003</v>
      </c>
      <c r="E144" s="35">
        <v>0.22458658000000001</v>
      </c>
      <c r="F144" s="35">
        <v>0.22458658000000001</v>
      </c>
      <c r="G144" s="35">
        <v>0</v>
      </c>
      <c r="H144" s="39">
        <v>0</v>
      </c>
      <c r="I144" s="37">
        <v>-3.8405462999999999E-3</v>
      </c>
      <c r="J144" s="38">
        <v>5.3019999999999997E-5</v>
      </c>
      <c r="K144" s="38">
        <v>3.11531E-3</v>
      </c>
      <c r="L144" s="38">
        <v>2.10911E-3</v>
      </c>
      <c r="M144" s="38">
        <v>1.08493E-3</v>
      </c>
      <c r="N144" s="38">
        <v>5.5236E-4</v>
      </c>
      <c r="O144" s="38">
        <v>-5.7600999999999996E-4</v>
      </c>
      <c r="P144" s="38">
        <v>-1.17903E-3</v>
      </c>
      <c r="Q144" s="38">
        <v>-2.4770700000000001E-3</v>
      </c>
      <c r="R144" s="39">
        <v>-3.9116400000000001E-3</v>
      </c>
    </row>
    <row r="145" spans="1:18" x14ac:dyDescent="0.25">
      <c r="A145" s="34">
        <v>40969</v>
      </c>
      <c r="B145" s="35">
        <v>-8.5304649999999996E-2</v>
      </c>
      <c r="C145" s="35">
        <v>0</v>
      </c>
      <c r="D145" s="35">
        <v>-0.30504653999999998</v>
      </c>
      <c r="E145" s="35">
        <v>0.21974189</v>
      </c>
      <c r="F145" s="35">
        <v>0.21974189</v>
      </c>
      <c r="G145" s="35">
        <v>0</v>
      </c>
      <c r="H145" s="39">
        <v>0</v>
      </c>
      <c r="I145" s="37">
        <v>-4.6320870999999996E-3</v>
      </c>
      <c r="J145" s="38">
        <v>5.3359999999999997E-5</v>
      </c>
      <c r="K145" s="38">
        <v>-3.60612E-3</v>
      </c>
      <c r="L145" s="38">
        <v>-2.19082E-3</v>
      </c>
      <c r="M145" s="38">
        <v>-9.7732000000000006E-4</v>
      </c>
      <c r="N145" s="38">
        <v>-4.5737000000000002E-4</v>
      </c>
      <c r="O145" s="38">
        <v>3.9195000000000001E-4</v>
      </c>
      <c r="P145" s="38">
        <v>7.1617000000000002E-4</v>
      </c>
      <c r="Q145" s="38">
        <v>1.15456E-3</v>
      </c>
      <c r="R145" s="39">
        <v>1.3057800000000001E-3</v>
      </c>
    </row>
    <row r="146" spans="1:18" x14ac:dyDescent="0.25">
      <c r="A146" s="34">
        <v>41000</v>
      </c>
      <c r="B146" s="35">
        <v>2.8988670000000001E-2</v>
      </c>
      <c r="C146" s="35">
        <v>0</v>
      </c>
      <c r="D146" s="35">
        <v>-0.20325592000000001</v>
      </c>
      <c r="E146" s="35">
        <v>0.23224459</v>
      </c>
      <c r="F146" s="35">
        <v>0.23224459</v>
      </c>
      <c r="G146" s="35">
        <v>0</v>
      </c>
      <c r="H146" s="39">
        <v>0</v>
      </c>
      <c r="I146" s="37">
        <v>1.4577387999999999E-3</v>
      </c>
      <c r="J146" s="38">
        <v>4.5139999999999998E-5</v>
      </c>
      <c r="K146" s="38">
        <v>8.7862800000000005E-3</v>
      </c>
      <c r="L146" s="38">
        <v>5.4572400000000004E-3</v>
      </c>
      <c r="M146" s="38">
        <v>2.5604500000000001E-3</v>
      </c>
      <c r="N146" s="38">
        <v>1.2436700000000001E-3</v>
      </c>
      <c r="O146" s="38">
        <v>-1.1806E-3</v>
      </c>
      <c r="P146" s="38">
        <v>-2.3074100000000002E-3</v>
      </c>
      <c r="Q146" s="38">
        <v>-4.4333300000000001E-3</v>
      </c>
      <c r="R146" s="39">
        <v>-6.4383399999999999E-3</v>
      </c>
    </row>
    <row r="147" spans="1:18" x14ac:dyDescent="0.25">
      <c r="A147" s="34">
        <v>41030</v>
      </c>
      <c r="B147" s="35">
        <v>7.5359600000000004E-3</v>
      </c>
      <c r="C147" s="35">
        <v>0</v>
      </c>
      <c r="D147" s="35">
        <v>-0.30456418000000002</v>
      </c>
      <c r="E147" s="35">
        <v>0.31210014000000003</v>
      </c>
      <c r="F147" s="35">
        <v>0.31210014000000003</v>
      </c>
      <c r="G147" s="35">
        <v>0</v>
      </c>
      <c r="H147" s="39">
        <v>0</v>
      </c>
      <c r="I147" s="37">
        <v>2.0026832E-3</v>
      </c>
      <c r="J147" s="38">
        <v>6.0619999999999999E-5</v>
      </c>
      <c r="K147" s="38">
        <v>1.263795E-2</v>
      </c>
      <c r="L147" s="38">
        <v>7.8616499999999995E-3</v>
      </c>
      <c r="M147" s="38">
        <v>3.6921599999999999E-3</v>
      </c>
      <c r="N147" s="38">
        <v>1.7938400000000001E-3</v>
      </c>
      <c r="O147" s="38">
        <v>-1.7029899999999999E-3</v>
      </c>
      <c r="P147" s="38">
        <v>-3.32774E-3</v>
      </c>
      <c r="Q147" s="38">
        <v>-6.3882699999999997E-3</v>
      </c>
      <c r="R147" s="39">
        <v>-9.2642000000000002E-3</v>
      </c>
    </row>
    <row r="148" spans="1:18" x14ac:dyDescent="0.25">
      <c r="A148" s="34">
        <v>41061</v>
      </c>
      <c r="B148" s="35">
        <v>-3.0269859999999999E-2</v>
      </c>
      <c r="C148" s="35">
        <v>0</v>
      </c>
      <c r="D148" s="35">
        <v>-0.30427926</v>
      </c>
      <c r="E148" s="35">
        <v>0.27400940000000001</v>
      </c>
      <c r="F148" s="35">
        <v>0.27400940000000001</v>
      </c>
      <c r="G148" s="35">
        <v>0</v>
      </c>
      <c r="H148" s="39">
        <v>0</v>
      </c>
      <c r="I148" s="37">
        <v>-9.1079400000000001E-5</v>
      </c>
      <c r="J148" s="38">
        <v>5.6440000000000002E-5</v>
      </c>
      <c r="K148" s="38">
        <v>3.25479E-3</v>
      </c>
      <c r="L148" s="38">
        <v>1.9433499999999999E-3</v>
      </c>
      <c r="M148" s="38">
        <v>8.8968999999999995E-4</v>
      </c>
      <c r="N148" s="38">
        <v>4.2966E-4</v>
      </c>
      <c r="O148" s="38">
        <v>-4.0886999999999998E-4</v>
      </c>
      <c r="P148" s="38">
        <v>-8.0572E-4</v>
      </c>
      <c r="Q148" s="38">
        <v>-1.59464E-3</v>
      </c>
      <c r="R148" s="39">
        <v>-2.42202E-3</v>
      </c>
    </row>
    <row r="149" spans="1:18" x14ac:dyDescent="0.25">
      <c r="A149" s="34">
        <v>41091</v>
      </c>
      <c r="B149" s="35">
        <v>-2.6854019999999999E-2</v>
      </c>
      <c r="C149" s="35">
        <v>0</v>
      </c>
      <c r="D149" s="35">
        <v>-0.30408849999999998</v>
      </c>
      <c r="E149" s="35">
        <v>0.27723448000000001</v>
      </c>
      <c r="F149" s="35">
        <v>0.27723448000000001</v>
      </c>
      <c r="G149" s="35">
        <v>0</v>
      </c>
      <c r="H149" s="39">
        <v>0</v>
      </c>
      <c r="I149" s="37">
        <v>-1.0533368E-3</v>
      </c>
      <c r="J149" s="38">
        <v>5.8749999999999998E-5</v>
      </c>
      <c r="K149" s="38">
        <v>1.9480299999999999E-3</v>
      </c>
      <c r="L149" s="38">
        <v>1.15686E-3</v>
      </c>
      <c r="M149" s="38">
        <v>5.3556000000000003E-4</v>
      </c>
      <c r="N149" s="38">
        <v>2.6177999999999998E-4</v>
      </c>
      <c r="O149" s="38">
        <v>-2.5824000000000002E-4</v>
      </c>
      <c r="P149" s="38">
        <v>-5.2063999999999995E-4</v>
      </c>
      <c r="Q149" s="38">
        <v>-1.0849E-3</v>
      </c>
      <c r="R149" s="39">
        <v>-1.7401700000000001E-3</v>
      </c>
    </row>
    <row r="150" spans="1:18" x14ac:dyDescent="0.25">
      <c r="A150" s="34">
        <v>41122</v>
      </c>
      <c r="B150" s="35">
        <v>-2.6906670000000001E-2</v>
      </c>
      <c r="C150" s="35">
        <v>0</v>
      </c>
      <c r="D150" s="35">
        <v>-0.30378643</v>
      </c>
      <c r="E150" s="35">
        <v>0.27687975999999997</v>
      </c>
      <c r="F150" s="35">
        <v>0.27687975999999997</v>
      </c>
      <c r="G150" s="35">
        <v>0</v>
      </c>
      <c r="H150" s="39">
        <v>0</v>
      </c>
      <c r="I150" s="37">
        <v>-9.5699529999999997E-4</v>
      </c>
      <c r="J150" s="38">
        <v>5.8520000000000002E-5</v>
      </c>
      <c r="K150" s="38">
        <v>2.6303300000000002E-3</v>
      </c>
      <c r="L150" s="38">
        <v>1.59381E-3</v>
      </c>
      <c r="M150" s="38">
        <v>7.4514999999999998E-4</v>
      </c>
      <c r="N150" s="38">
        <v>3.6437999999999998E-4</v>
      </c>
      <c r="O150" s="38">
        <v>-3.5648E-4</v>
      </c>
      <c r="P150" s="38">
        <v>-7.1281000000000003E-4</v>
      </c>
      <c r="Q150" s="38">
        <v>-1.45229E-3</v>
      </c>
      <c r="R150" s="39">
        <v>-2.2663399999999999E-3</v>
      </c>
    </row>
    <row r="151" spans="1:18" x14ac:dyDescent="0.25">
      <c r="A151" s="34">
        <v>41153</v>
      </c>
      <c r="B151" s="35">
        <v>-1.4483970000000001E-2</v>
      </c>
      <c r="C151" s="35">
        <v>0</v>
      </c>
      <c r="D151" s="35">
        <v>-0.30351683000000002</v>
      </c>
      <c r="E151" s="35">
        <v>0.28903286</v>
      </c>
      <c r="F151" s="35">
        <v>0.28903286</v>
      </c>
      <c r="G151" s="35">
        <v>0</v>
      </c>
      <c r="H151" s="39">
        <v>0</v>
      </c>
      <c r="I151" s="37">
        <v>8.878E-4</v>
      </c>
      <c r="J151" s="38">
        <v>5.7880000000000001E-5</v>
      </c>
      <c r="K151" s="38">
        <v>1.063535E-2</v>
      </c>
      <c r="L151" s="38">
        <v>6.6604300000000002E-3</v>
      </c>
      <c r="M151" s="38">
        <v>3.1507000000000002E-3</v>
      </c>
      <c r="N151" s="38">
        <v>1.5365299999999999E-3</v>
      </c>
      <c r="O151" s="38">
        <v>-1.46992E-3</v>
      </c>
      <c r="P151" s="38">
        <v>-2.88346E-3</v>
      </c>
      <c r="Q151" s="38">
        <v>-5.5781299999999997E-3</v>
      </c>
      <c r="R151" s="39">
        <v>-8.1500900000000005E-3</v>
      </c>
    </row>
    <row r="152" spans="1:18" x14ac:dyDescent="0.25">
      <c r="A152" s="34">
        <v>41183</v>
      </c>
      <c r="B152" s="35">
        <v>2.1105970000000002E-2</v>
      </c>
      <c r="C152" s="35">
        <v>0</v>
      </c>
      <c r="D152" s="35">
        <v>-0.20230777</v>
      </c>
      <c r="E152" s="35">
        <v>0.22341374</v>
      </c>
      <c r="F152" s="35">
        <v>0.22341374</v>
      </c>
      <c r="G152" s="35">
        <v>0</v>
      </c>
      <c r="H152" s="39">
        <v>0</v>
      </c>
      <c r="I152" s="37">
        <v>3.084688E-4</v>
      </c>
      <c r="J152" s="38">
        <v>4.5380000000000003E-5</v>
      </c>
      <c r="K152" s="38">
        <v>6.7964999999999996E-3</v>
      </c>
      <c r="L152" s="38">
        <v>4.2553799999999996E-3</v>
      </c>
      <c r="M152" s="38">
        <v>2.01556E-3</v>
      </c>
      <c r="N152" s="38">
        <v>9.8412E-4</v>
      </c>
      <c r="O152" s="38">
        <v>-9.4477999999999999E-4</v>
      </c>
      <c r="P152" s="38">
        <v>-1.8575E-3</v>
      </c>
      <c r="Q152" s="38">
        <v>-3.61299E-3</v>
      </c>
      <c r="R152" s="39">
        <v>-5.3133299999999998E-3</v>
      </c>
    </row>
    <row r="153" spans="1:18" x14ac:dyDescent="0.25">
      <c r="A153" s="34">
        <v>41214</v>
      </c>
      <c r="B153" s="35">
        <v>1.224633E-2</v>
      </c>
      <c r="C153" s="35">
        <v>0</v>
      </c>
      <c r="D153" s="35">
        <v>-0.20212928999999999</v>
      </c>
      <c r="E153" s="35">
        <v>0.21437561999999999</v>
      </c>
      <c r="F153" s="35">
        <v>0.21437561999999999</v>
      </c>
      <c r="G153" s="35">
        <v>0</v>
      </c>
      <c r="H153" s="39">
        <v>0</v>
      </c>
      <c r="I153" s="37">
        <v>1.333815E-4</v>
      </c>
      <c r="J153" s="38">
        <v>4.384E-5</v>
      </c>
      <c r="K153" s="38">
        <v>6.4978099999999997E-3</v>
      </c>
      <c r="L153" s="38">
        <v>4.0947300000000004E-3</v>
      </c>
      <c r="M153" s="38">
        <v>1.95195E-3</v>
      </c>
      <c r="N153" s="38">
        <v>9.5604999999999996E-4</v>
      </c>
      <c r="O153" s="38">
        <v>-9.2329E-4</v>
      </c>
      <c r="P153" s="38">
        <v>-1.8203099999999999E-3</v>
      </c>
      <c r="Q153" s="38">
        <v>-3.5588299999999998E-3</v>
      </c>
      <c r="R153" s="39">
        <v>-5.25677E-3</v>
      </c>
    </row>
    <row r="154" spans="1:18" x14ac:dyDescent="0.25">
      <c r="A154" s="34">
        <v>41244</v>
      </c>
      <c r="B154" s="35">
        <v>1.345147E-2</v>
      </c>
      <c r="C154" s="35">
        <v>0</v>
      </c>
      <c r="D154" s="35">
        <v>-0.20202581</v>
      </c>
      <c r="E154" s="35">
        <v>0.21547727999999999</v>
      </c>
      <c r="F154" s="35">
        <v>0.21547727999999999</v>
      </c>
      <c r="G154" s="35">
        <v>0</v>
      </c>
      <c r="H154" s="39">
        <v>0</v>
      </c>
      <c r="I154" s="37">
        <v>-9.2514840000000001E-4</v>
      </c>
      <c r="J154" s="38">
        <v>4.5840000000000002E-5</v>
      </c>
      <c r="K154" s="38">
        <v>5.2632199999999999E-3</v>
      </c>
      <c r="L154" s="38">
        <v>3.3564100000000002E-3</v>
      </c>
      <c r="M154" s="38">
        <v>1.6215299999999999E-3</v>
      </c>
      <c r="N154" s="38">
        <v>7.9987999999999999E-4</v>
      </c>
      <c r="O154" s="38">
        <v>-7.8394000000000001E-4</v>
      </c>
      <c r="P154" s="38">
        <v>-1.5572800000000001E-3</v>
      </c>
      <c r="Q154" s="38">
        <v>-3.0908899999999998E-3</v>
      </c>
      <c r="R154" s="39">
        <v>-4.6336499999999996E-3</v>
      </c>
    </row>
    <row r="155" spans="1:18" x14ac:dyDescent="0.25">
      <c r="A155" s="34">
        <v>41275</v>
      </c>
      <c r="B155" s="35">
        <v>2.78122E-3</v>
      </c>
      <c r="C155" s="35">
        <v>0</v>
      </c>
      <c r="D155" s="35">
        <v>-0.20187527999999999</v>
      </c>
      <c r="E155" s="35">
        <v>0.20465649999999999</v>
      </c>
      <c r="F155" s="35">
        <v>0.20465649999999999</v>
      </c>
      <c r="G155" s="35">
        <v>0</v>
      </c>
      <c r="H155" s="39">
        <v>0</v>
      </c>
      <c r="I155" s="37">
        <v>-3.9943894999999998E-3</v>
      </c>
      <c r="J155" s="38">
        <v>4.8690000000000003E-5</v>
      </c>
      <c r="K155" s="38">
        <v>2.8029800000000001E-3</v>
      </c>
      <c r="L155" s="38">
        <v>1.91519E-3</v>
      </c>
      <c r="M155" s="38">
        <v>9.8974999999999996E-4</v>
      </c>
      <c r="N155" s="38">
        <v>5.0434000000000004E-4</v>
      </c>
      <c r="O155" s="38">
        <v>-5.2563999999999996E-4</v>
      </c>
      <c r="P155" s="38">
        <v>-1.0746200000000001E-3</v>
      </c>
      <c r="Q155" s="38">
        <v>-2.2491E-3</v>
      </c>
      <c r="R155" s="39">
        <v>-3.53375E-3</v>
      </c>
    </row>
    <row r="156" spans="1:18" x14ac:dyDescent="0.25">
      <c r="A156" s="34">
        <v>41306</v>
      </c>
      <c r="B156" s="35">
        <v>8.7497340000000007E-2</v>
      </c>
      <c r="C156" s="35">
        <v>0</v>
      </c>
      <c r="D156" s="35">
        <v>-0.10072124</v>
      </c>
      <c r="E156" s="35">
        <v>0.18821858</v>
      </c>
      <c r="F156" s="35">
        <v>0.18821858</v>
      </c>
      <c r="G156" s="35">
        <v>0</v>
      </c>
      <c r="H156" s="39">
        <v>0</v>
      </c>
      <c r="I156" s="37">
        <v>-2.5844914000000001E-3</v>
      </c>
      <c r="J156" s="38">
        <v>4.295E-5</v>
      </c>
      <c r="K156" s="38">
        <v>3.8624000000000002E-3</v>
      </c>
      <c r="L156" s="38">
        <v>2.5483200000000002E-3</v>
      </c>
      <c r="M156" s="38">
        <v>1.2718199999999999E-3</v>
      </c>
      <c r="N156" s="38">
        <v>6.3712000000000003E-4</v>
      </c>
      <c r="O156" s="38">
        <v>-6.4265000000000004E-4</v>
      </c>
      <c r="P156" s="38">
        <v>-1.2935900000000001E-3</v>
      </c>
      <c r="Q156" s="38">
        <v>-2.6297199999999999E-3</v>
      </c>
      <c r="R156" s="39">
        <v>-4.0241299999999999E-3</v>
      </c>
    </row>
    <row r="157" spans="1:18" x14ac:dyDescent="0.25">
      <c r="A157" s="34">
        <v>41334</v>
      </c>
      <c r="B157" s="35">
        <v>-1.3047390000000001E-2</v>
      </c>
      <c r="C157" s="35">
        <v>0</v>
      </c>
      <c r="D157" s="35">
        <v>-0.20156061</v>
      </c>
      <c r="E157" s="35">
        <v>0.18851322000000001</v>
      </c>
      <c r="F157" s="35">
        <v>0.18851322000000001</v>
      </c>
      <c r="G157" s="35">
        <v>0</v>
      </c>
      <c r="H157" s="39">
        <v>0</v>
      </c>
      <c r="I157" s="37">
        <v>-3.6482392999999998E-3</v>
      </c>
      <c r="J157" s="38">
        <v>4.4700000000000002E-5</v>
      </c>
      <c r="K157" s="38">
        <v>-2.0384399999999999E-3</v>
      </c>
      <c r="L157" s="38">
        <v>-1.2228300000000001E-3</v>
      </c>
      <c r="M157" s="38">
        <v>-5.3507000000000001E-4</v>
      </c>
      <c r="N157" s="38">
        <v>-2.4716000000000001E-4</v>
      </c>
      <c r="O157" s="38">
        <v>2.0426E-4</v>
      </c>
      <c r="P157" s="38">
        <v>3.6384999999999998E-4</v>
      </c>
      <c r="Q157" s="38">
        <v>5.4352999999999997E-4</v>
      </c>
      <c r="R157" s="39">
        <v>5.3096999999999997E-4</v>
      </c>
    </row>
    <row r="158" spans="1:18" x14ac:dyDescent="0.25">
      <c r="A158" s="34">
        <v>41365</v>
      </c>
      <c r="B158" s="35">
        <v>-3.2866630000000001E-2</v>
      </c>
      <c r="C158" s="35">
        <v>0</v>
      </c>
      <c r="D158" s="35">
        <v>-0.10085226</v>
      </c>
      <c r="E158" s="35">
        <v>6.7985630000000005E-2</v>
      </c>
      <c r="F158" s="35">
        <v>6.7985630000000005E-2</v>
      </c>
      <c r="G158" s="35">
        <v>0</v>
      </c>
      <c r="H158" s="39">
        <v>0</v>
      </c>
      <c r="I158" s="37">
        <v>4.9159514000000001E-3</v>
      </c>
      <c r="J158" s="38">
        <v>6.0399999999999998E-6</v>
      </c>
      <c r="K158" s="38">
        <v>2.211689E-2</v>
      </c>
      <c r="L158" s="38">
        <v>1.4029420000000001E-2</v>
      </c>
      <c r="M158" s="38">
        <v>6.6785400000000002E-3</v>
      </c>
      <c r="N158" s="38">
        <v>3.2590599999999998E-3</v>
      </c>
      <c r="O158" s="38">
        <v>-3.1059799999999999E-3</v>
      </c>
      <c r="P158" s="38">
        <v>-6.06589E-3</v>
      </c>
      <c r="Q158" s="38">
        <v>-1.1574299999999999E-2</v>
      </c>
      <c r="R158" s="39">
        <v>-1.6575989999999999E-2</v>
      </c>
    </row>
    <row r="159" spans="1:18" x14ac:dyDescent="0.25">
      <c r="A159" s="34">
        <v>41395</v>
      </c>
      <c r="B159" s="35">
        <v>-7.41203E-3</v>
      </c>
      <c r="C159" s="35">
        <v>0</v>
      </c>
      <c r="D159" s="35">
        <v>-0.100746</v>
      </c>
      <c r="E159" s="35">
        <v>9.3333970000000002E-2</v>
      </c>
      <c r="F159" s="35">
        <v>9.3333970000000002E-2</v>
      </c>
      <c r="G159" s="35">
        <v>0</v>
      </c>
      <c r="H159" s="39">
        <v>0</v>
      </c>
      <c r="I159" s="37">
        <v>6.4955087000000003E-3</v>
      </c>
      <c r="J159" s="38">
        <v>8.7700000000000007E-6</v>
      </c>
      <c r="K159" s="38">
        <v>3.023294E-2</v>
      </c>
      <c r="L159" s="38">
        <v>1.9182230000000002E-2</v>
      </c>
      <c r="M159" s="38">
        <v>9.1334999999999993E-3</v>
      </c>
      <c r="N159" s="38">
        <v>4.4575400000000003E-3</v>
      </c>
      <c r="O159" s="38">
        <v>-4.2490000000000002E-3</v>
      </c>
      <c r="P159" s="38">
        <v>-8.2989799999999992E-3</v>
      </c>
      <c r="Q159" s="38">
        <v>-1.583816E-2</v>
      </c>
      <c r="R159" s="39">
        <v>-2.2686339999999999E-2</v>
      </c>
    </row>
    <row r="160" spans="1:18" x14ac:dyDescent="0.25">
      <c r="A160" s="34">
        <v>41426</v>
      </c>
      <c r="B160" s="35">
        <v>-3.4555919999999997E-2</v>
      </c>
      <c r="C160" s="35">
        <v>0</v>
      </c>
      <c r="D160" s="35">
        <v>-0.10065544999999999</v>
      </c>
      <c r="E160" s="35">
        <v>6.6099530000000004E-2</v>
      </c>
      <c r="F160" s="35">
        <v>6.6099530000000004E-2</v>
      </c>
      <c r="G160" s="35">
        <v>0</v>
      </c>
      <c r="H160" s="39">
        <v>0</v>
      </c>
      <c r="I160" s="37">
        <v>4.5386823000000001E-3</v>
      </c>
      <c r="J160" s="38">
        <v>6.3600000000000001E-6</v>
      </c>
      <c r="K160" s="38">
        <v>2.1304400000000001E-2</v>
      </c>
      <c r="L160" s="38">
        <v>1.351981E-2</v>
      </c>
      <c r="M160" s="38">
        <v>6.4385800000000002E-3</v>
      </c>
      <c r="N160" s="38">
        <v>3.1425899999999998E-3</v>
      </c>
      <c r="O160" s="38">
        <v>-2.9961100000000002E-3</v>
      </c>
      <c r="P160" s="38">
        <v>-5.8524199999999997E-3</v>
      </c>
      <c r="Q160" s="38">
        <v>-1.117098E-2</v>
      </c>
      <c r="R160" s="39">
        <v>-1.6003880000000002E-2</v>
      </c>
    </row>
    <row r="161" spans="1:18" x14ac:dyDescent="0.25">
      <c r="A161" s="34">
        <v>41456</v>
      </c>
      <c r="B161" s="35">
        <v>-3.8795219999999998E-2</v>
      </c>
      <c r="C161" s="35">
        <v>0</v>
      </c>
      <c r="D161" s="35">
        <v>-0.10058238</v>
      </c>
      <c r="E161" s="35">
        <v>6.1787160000000001E-2</v>
      </c>
      <c r="F161" s="35">
        <v>6.1787160000000001E-2</v>
      </c>
      <c r="G161" s="35">
        <v>0</v>
      </c>
      <c r="H161" s="39">
        <v>0</v>
      </c>
      <c r="I161" s="37">
        <v>4.4499995999999998E-3</v>
      </c>
      <c r="J161" s="38">
        <v>5.66E-6</v>
      </c>
      <c r="K161" s="38">
        <v>1.980815E-2</v>
      </c>
      <c r="L161" s="38">
        <v>1.257081E-2</v>
      </c>
      <c r="M161" s="38">
        <v>5.98703E-3</v>
      </c>
      <c r="N161" s="38">
        <v>2.92231E-3</v>
      </c>
      <c r="O161" s="38">
        <v>-2.7863699999999998E-3</v>
      </c>
      <c r="P161" s="38">
        <v>-5.4430099999999999E-3</v>
      </c>
      <c r="Q161" s="38">
        <v>-1.0390730000000001E-2</v>
      </c>
      <c r="R161" s="39">
        <v>-1.488798E-2</v>
      </c>
    </row>
    <row r="162" spans="1:18" x14ac:dyDescent="0.25">
      <c r="A162" s="34">
        <v>41487</v>
      </c>
      <c r="B162" s="35">
        <v>-3.7388379999999999E-2</v>
      </c>
      <c r="C162" s="35">
        <v>0</v>
      </c>
      <c r="D162" s="35">
        <v>-0.10052416</v>
      </c>
      <c r="E162" s="35">
        <v>6.3135780000000002E-2</v>
      </c>
      <c r="F162" s="35">
        <v>6.3135780000000002E-2</v>
      </c>
      <c r="G162" s="35">
        <v>0</v>
      </c>
      <c r="H162" s="39">
        <v>0</v>
      </c>
      <c r="I162" s="37">
        <v>4.4879908999999997E-3</v>
      </c>
      <c r="J162" s="38">
        <v>5.9200000000000001E-6</v>
      </c>
      <c r="K162" s="38">
        <v>2.0140970000000001E-2</v>
      </c>
      <c r="L162" s="38">
        <v>1.278441E-2</v>
      </c>
      <c r="M162" s="38">
        <v>6.0898699999999998E-3</v>
      </c>
      <c r="N162" s="38">
        <v>2.97278E-3</v>
      </c>
      <c r="O162" s="38">
        <v>-2.8349999999999998E-3</v>
      </c>
      <c r="P162" s="38">
        <v>-5.5384900000000001E-3</v>
      </c>
      <c r="Q162" s="38">
        <v>-1.057481E-2</v>
      </c>
      <c r="R162" s="39">
        <v>-1.5154269999999999E-2</v>
      </c>
    </row>
    <row r="163" spans="1:18" x14ac:dyDescent="0.25">
      <c r="A163" s="34">
        <v>41518</v>
      </c>
      <c r="B163" s="35">
        <v>-1.7665529999999999E-2</v>
      </c>
      <c r="C163" s="35">
        <v>0</v>
      </c>
      <c r="D163" s="35">
        <v>-0.10042492</v>
      </c>
      <c r="E163" s="35">
        <v>8.2759390000000002E-2</v>
      </c>
      <c r="F163" s="35">
        <v>8.2759390000000002E-2</v>
      </c>
      <c r="G163" s="35">
        <v>0</v>
      </c>
      <c r="H163" s="39">
        <v>0</v>
      </c>
      <c r="I163" s="37">
        <v>5.7771328000000002E-3</v>
      </c>
      <c r="J163" s="38">
        <v>7.9799999999999998E-6</v>
      </c>
      <c r="K163" s="38">
        <v>2.628786E-2</v>
      </c>
      <c r="L163" s="38">
        <v>1.6689099999999998E-2</v>
      </c>
      <c r="M163" s="38">
        <v>7.95125E-3</v>
      </c>
      <c r="N163" s="38">
        <v>3.8817399999999998E-3</v>
      </c>
      <c r="O163" s="38">
        <v>-3.70243E-3</v>
      </c>
      <c r="P163" s="38">
        <v>-7.2337E-3</v>
      </c>
      <c r="Q163" s="38">
        <v>-1.38137E-2</v>
      </c>
      <c r="R163" s="39">
        <v>-1.979877E-2</v>
      </c>
    </row>
    <row r="164" spans="1:18" x14ac:dyDescent="0.25">
      <c r="A164" s="34">
        <v>41548</v>
      </c>
      <c r="B164" s="35">
        <v>-4.0487589999999997E-2</v>
      </c>
      <c r="C164" s="35">
        <v>0</v>
      </c>
      <c r="D164" s="35">
        <v>-0.10038079</v>
      </c>
      <c r="E164" s="35">
        <v>5.9893200000000001E-2</v>
      </c>
      <c r="F164" s="35">
        <v>5.9893200000000001E-2</v>
      </c>
      <c r="G164" s="35">
        <v>0</v>
      </c>
      <c r="H164" s="39">
        <v>0</v>
      </c>
      <c r="I164" s="37">
        <v>4.3426777999999999E-3</v>
      </c>
      <c r="J164" s="38">
        <v>5.57E-6</v>
      </c>
      <c r="K164" s="38">
        <v>1.9028730000000001E-2</v>
      </c>
      <c r="L164" s="38">
        <v>1.2078480000000001E-2</v>
      </c>
      <c r="M164" s="38">
        <v>5.7537400000000002E-3</v>
      </c>
      <c r="N164" s="38">
        <v>2.80875E-3</v>
      </c>
      <c r="O164" s="38">
        <v>-2.6787E-3</v>
      </c>
      <c r="P164" s="38">
        <v>-5.2332999999999998E-3</v>
      </c>
      <c r="Q164" s="38">
        <v>-9.9927599999999998E-3</v>
      </c>
      <c r="R164" s="39">
        <v>-1.4321250000000001E-2</v>
      </c>
    </row>
    <row r="165" spans="1:18" x14ac:dyDescent="0.25">
      <c r="A165" s="34">
        <v>41579</v>
      </c>
      <c r="B165" s="35">
        <v>-4.308435E-2</v>
      </c>
      <c r="C165" s="35">
        <v>0</v>
      </c>
      <c r="D165" s="35">
        <v>-0.10027583</v>
      </c>
      <c r="E165" s="35">
        <v>5.7191480000000003E-2</v>
      </c>
      <c r="F165" s="35">
        <v>5.7191480000000003E-2</v>
      </c>
      <c r="G165" s="35">
        <v>0</v>
      </c>
      <c r="H165" s="39">
        <v>0</v>
      </c>
      <c r="I165" s="37">
        <v>4.4404583000000001E-3</v>
      </c>
      <c r="J165" s="38">
        <v>4.9100000000000004E-6</v>
      </c>
      <c r="K165" s="38">
        <v>1.793906E-2</v>
      </c>
      <c r="L165" s="38">
        <v>1.13904E-2</v>
      </c>
      <c r="M165" s="38">
        <v>5.4278099999999999E-3</v>
      </c>
      <c r="N165" s="38">
        <v>2.6501099999999998E-3</v>
      </c>
      <c r="O165" s="38">
        <v>-2.52834E-3</v>
      </c>
      <c r="P165" s="38">
        <v>-4.9404599999999998E-3</v>
      </c>
      <c r="Q165" s="38">
        <v>-9.4371999999999998E-3</v>
      </c>
      <c r="R165" s="39">
        <v>-1.353029E-2</v>
      </c>
    </row>
    <row r="166" spans="1:18" x14ac:dyDescent="0.25">
      <c r="A166" s="34">
        <v>41609</v>
      </c>
      <c r="B166" s="35">
        <v>-4.8140389999999998E-2</v>
      </c>
      <c r="C166" s="35">
        <v>0</v>
      </c>
      <c r="D166" s="35">
        <v>-0.1002256</v>
      </c>
      <c r="E166" s="35">
        <v>5.208521E-2</v>
      </c>
      <c r="F166" s="35">
        <v>5.208521E-2</v>
      </c>
      <c r="G166" s="35">
        <v>0</v>
      </c>
      <c r="H166" s="39">
        <v>0</v>
      </c>
      <c r="I166" s="37">
        <v>4.3426875000000002E-3</v>
      </c>
      <c r="J166" s="38">
        <v>4.0500000000000002E-6</v>
      </c>
      <c r="K166" s="38">
        <v>1.6223419999999999E-2</v>
      </c>
      <c r="L166" s="38">
        <v>1.030179E-2</v>
      </c>
      <c r="M166" s="38">
        <v>4.9095500000000004E-3</v>
      </c>
      <c r="N166" s="38">
        <v>2.3972099999999999E-3</v>
      </c>
      <c r="O166" s="38">
        <v>-2.2873699999999999E-3</v>
      </c>
      <c r="P166" s="38">
        <v>-4.4699199999999996E-3</v>
      </c>
      <c r="Q166" s="38">
        <v>-8.5397400000000005E-3</v>
      </c>
      <c r="R166" s="39">
        <v>-1.224566E-2</v>
      </c>
    </row>
    <row r="167" spans="1:18" x14ac:dyDescent="0.25">
      <c r="A167" s="34">
        <v>41640</v>
      </c>
      <c r="B167" s="35">
        <v>3.6009230000000003E-2</v>
      </c>
      <c r="C167" s="35">
        <v>0</v>
      </c>
      <c r="D167" s="35">
        <v>0</v>
      </c>
      <c r="E167" s="35">
        <v>3.6009230000000003E-2</v>
      </c>
      <c r="F167" s="35">
        <v>3.6009230000000003E-2</v>
      </c>
      <c r="G167" s="35">
        <v>0</v>
      </c>
      <c r="H167" s="39">
        <v>0</v>
      </c>
      <c r="I167" s="37">
        <v>3.6314302999999998E-3</v>
      </c>
      <c r="J167" s="38">
        <v>1.88E-6</v>
      </c>
      <c r="K167" s="38">
        <v>1.0860450000000001E-2</v>
      </c>
      <c r="L167" s="38">
        <v>6.9025400000000004E-3</v>
      </c>
      <c r="M167" s="38">
        <v>3.2926600000000002E-3</v>
      </c>
      <c r="N167" s="38">
        <v>1.6084999999999999E-3</v>
      </c>
      <c r="O167" s="38">
        <v>-1.5362900000000001E-3</v>
      </c>
      <c r="P167" s="38">
        <v>-3.0036799999999999E-3</v>
      </c>
      <c r="Q167" s="38">
        <v>-5.7442400000000003E-3</v>
      </c>
      <c r="R167" s="39">
        <v>-8.2452700000000007E-3</v>
      </c>
    </row>
    <row r="168" spans="1:18" x14ac:dyDescent="0.25">
      <c r="A168" s="34">
        <v>41671</v>
      </c>
      <c r="B168" s="35">
        <v>3.8638249999999999E-2</v>
      </c>
      <c r="C168" s="35">
        <v>0</v>
      </c>
      <c r="D168" s="35">
        <v>1E-8</v>
      </c>
      <c r="E168" s="35">
        <v>3.8638239999999997E-2</v>
      </c>
      <c r="F168" s="35">
        <v>3.8638239999999997E-2</v>
      </c>
      <c r="G168" s="35">
        <v>0</v>
      </c>
      <c r="H168" s="39">
        <v>0</v>
      </c>
      <c r="I168" s="37">
        <v>3.6152727999999999E-3</v>
      </c>
      <c r="J168" s="38">
        <v>2.48E-6</v>
      </c>
      <c r="K168" s="38">
        <v>1.1638630000000001E-2</v>
      </c>
      <c r="L168" s="38">
        <v>7.3983599999999997E-3</v>
      </c>
      <c r="M168" s="38">
        <v>3.5296899999999998E-3</v>
      </c>
      <c r="N168" s="38">
        <v>1.7244000000000001E-3</v>
      </c>
      <c r="O168" s="38">
        <v>-1.64719E-3</v>
      </c>
      <c r="P168" s="38">
        <v>-3.2206700000000001E-3</v>
      </c>
      <c r="Q168" s="38">
        <v>-6.1597800000000001E-3</v>
      </c>
      <c r="R168" s="39">
        <v>-8.8424599999999999E-3</v>
      </c>
    </row>
    <row r="169" spans="1:18" x14ac:dyDescent="0.25">
      <c r="A169" s="34">
        <v>41699</v>
      </c>
      <c r="B169" s="35">
        <v>-7.1555489999999999E-2</v>
      </c>
      <c r="C169" s="35">
        <v>0</v>
      </c>
      <c r="D169" s="35">
        <v>-0.10001994</v>
      </c>
      <c r="E169" s="35">
        <v>2.8464449999999999E-2</v>
      </c>
      <c r="F169" s="35">
        <v>2.8464449999999999E-2</v>
      </c>
      <c r="G169" s="35">
        <v>0</v>
      </c>
      <c r="H169" s="39">
        <v>0</v>
      </c>
      <c r="I169" s="37">
        <v>2.3954412E-3</v>
      </c>
      <c r="J169" s="38">
        <v>2.2500000000000001E-6</v>
      </c>
      <c r="K169" s="38">
        <v>8.5793399999999995E-3</v>
      </c>
      <c r="L169" s="38">
        <v>5.4545799999999997E-3</v>
      </c>
      <c r="M169" s="38">
        <v>2.60269E-3</v>
      </c>
      <c r="N169" s="38">
        <v>1.2715999999999999E-3</v>
      </c>
      <c r="O169" s="38">
        <v>-1.21477E-3</v>
      </c>
      <c r="P169" s="38">
        <v>-2.37528E-3</v>
      </c>
      <c r="Q169" s="38">
        <v>-4.5431999999999998E-3</v>
      </c>
      <c r="R169" s="39">
        <v>-6.5221300000000001E-3</v>
      </c>
    </row>
    <row r="170" spans="1:18" x14ac:dyDescent="0.25">
      <c r="A170" s="34">
        <v>41730</v>
      </c>
      <c r="B170" s="35">
        <v>-3.7982229999999999E-2</v>
      </c>
      <c r="C170" s="35">
        <v>0</v>
      </c>
      <c r="D170" s="35">
        <v>-9.9937490000000004E-2</v>
      </c>
      <c r="E170" s="35">
        <v>6.1955259999999998E-2</v>
      </c>
      <c r="F170" s="35">
        <v>6.1955259999999998E-2</v>
      </c>
      <c r="G170" s="35">
        <v>0</v>
      </c>
      <c r="H170" s="39">
        <v>0</v>
      </c>
      <c r="I170" s="37">
        <v>4.4318040999999997E-3</v>
      </c>
      <c r="J170" s="38">
        <v>6.1E-6</v>
      </c>
      <c r="K170" s="38">
        <v>1.87038E-2</v>
      </c>
      <c r="L170" s="38">
        <v>1.1894760000000001E-2</v>
      </c>
      <c r="M170" s="38">
        <v>5.6768799999999996E-3</v>
      </c>
      <c r="N170" s="38">
        <v>2.7737999999999999E-3</v>
      </c>
      <c r="O170" s="38">
        <v>-2.6502399999999999E-3</v>
      </c>
      <c r="P170" s="38">
        <v>-5.1823900000000003E-3</v>
      </c>
      <c r="Q170" s="38">
        <v>-9.9132400000000002E-3</v>
      </c>
      <c r="R170" s="39">
        <v>-1.4232099999999999E-2</v>
      </c>
    </row>
    <row r="171" spans="1:18" x14ac:dyDescent="0.25">
      <c r="A171" s="34">
        <v>41760</v>
      </c>
      <c r="B171" s="35">
        <v>-1.506305E-2</v>
      </c>
      <c r="C171" s="35">
        <v>0</v>
      </c>
      <c r="D171" s="35">
        <v>-9.9872299999999997E-2</v>
      </c>
      <c r="E171" s="35">
        <v>8.4809250000000003E-2</v>
      </c>
      <c r="F171" s="35">
        <v>8.4809250000000003E-2</v>
      </c>
      <c r="G171" s="35">
        <v>0</v>
      </c>
      <c r="H171" s="39">
        <v>0</v>
      </c>
      <c r="I171" s="37">
        <v>5.8572082000000001E-3</v>
      </c>
      <c r="J171" s="38">
        <v>8.7199999999999995E-6</v>
      </c>
      <c r="K171" s="38">
        <v>2.5508260000000001E-2</v>
      </c>
      <c r="L171" s="38">
        <v>1.6225079999999999E-2</v>
      </c>
      <c r="M171" s="38">
        <v>7.7449099999999998E-3</v>
      </c>
      <c r="N171" s="38">
        <v>3.78459E-3</v>
      </c>
      <c r="O171" s="38">
        <v>-3.6165699999999999E-3</v>
      </c>
      <c r="P171" s="38">
        <v>-7.0725299999999996E-3</v>
      </c>
      <c r="Q171" s="38">
        <v>-1.3530800000000001E-2</v>
      </c>
      <c r="R171" s="39">
        <v>-1.942839E-2</v>
      </c>
    </row>
    <row r="172" spans="1:18" x14ac:dyDescent="0.25">
      <c r="A172" s="34">
        <v>41791</v>
      </c>
      <c r="B172" s="35">
        <v>-3.9790470000000001E-2</v>
      </c>
      <c r="C172" s="35">
        <v>0</v>
      </c>
      <c r="D172" s="35">
        <v>-9.9783999999999998E-2</v>
      </c>
      <c r="E172" s="35">
        <v>5.9993530000000003E-2</v>
      </c>
      <c r="F172" s="35">
        <v>5.9993530000000003E-2</v>
      </c>
      <c r="G172" s="35">
        <v>0</v>
      </c>
      <c r="H172" s="39">
        <v>0</v>
      </c>
      <c r="I172" s="37">
        <v>4.0983634E-3</v>
      </c>
      <c r="J172" s="38">
        <v>6.2700000000000001E-6</v>
      </c>
      <c r="K172" s="38">
        <v>1.7970159999999999E-2</v>
      </c>
      <c r="L172" s="38">
        <v>1.143197E-2</v>
      </c>
      <c r="M172" s="38">
        <v>5.45774E-3</v>
      </c>
      <c r="N172" s="38">
        <v>2.6671400000000001E-3</v>
      </c>
      <c r="O172" s="38">
        <v>-2.54908E-3</v>
      </c>
      <c r="P172" s="38">
        <v>-4.9852999999999998E-3</v>
      </c>
      <c r="Q172" s="38">
        <v>-9.5389199999999993E-3</v>
      </c>
      <c r="R172" s="39">
        <v>-1.3698409999999999E-2</v>
      </c>
    </row>
    <row r="173" spans="1:18" x14ac:dyDescent="0.25">
      <c r="A173" s="34">
        <v>41821</v>
      </c>
      <c r="B173" s="35">
        <v>-4.3496939999999998E-2</v>
      </c>
      <c r="C173" s="35">
        <v>0</v>
      </c>
      <c r="D173" s="35">
        <v>-9.9713040000000003E-2</v>
      </c>
      <c r="E173" s="35">
        <v>5.6216099999999998E-2</v>
      </c>
      <c r="F173" s="35">
        <v>5.6216099999999998E-2</v>
      </c>
      <c r="G173" s="35">
        <v>0</v>
      </c>
      <c r="H173" s="39">
        <v>0</v>
      </c>
      <c r="I173" s="37">
        <v>4.0152458E-3</v>
      </c>
      <c r="J173" s="38">
        <v>5.6500000000000001E-6</v>
      </c>
      <c r="K173" s="38">
        <v>1.674206E-2</v>
      </c>
      <c r="L173" s="38">
        <v>1.0651580000000001E-2</v>
      </c>
      <c r="M173" s="38">
        <v>5.0856800000000004E-3</v>
      </c>
      <c r="N173" s="38">
        <v>2.4854600000000001E-3</v>
      </c>
      <c r="O173" s="38">
        <v>-2.3757399999999999E-3</v>
      </c>
      <c r="P173" s="38">
        <v>-4.64658E-3</v>
      </c>
      <c r="Q173" s="38">
        <v>-8.8920100000000005E-3</v>
      </c>
      <c r="R173" s="39">
        <v>-1.277123E-2</v>
      </c>
    </row>
    <row r="174" spans="1:18" x14ac:dyDescent="0.25">
      <c r="A174" s="34">
        <v>41852</v>
      </c>
      <c r="B174" s="35">
        <v>-4.2209799999999999E-2</v>
      </c>
      <c r="C174" s="35">
        <v>0</v>
      </c>
      <c r="D174" s="35">
        <v>-9.9619050000000001E-2</v>
      </c>
      <c r="E174" s="35">
        <v>5.7409250000000002E-2</v>
      </c>
      <c r="F174" s="35">
        <v>5.7409250000000002E-2</v>
      </c>
      <c r="G174" s="35">
        <v>0</v>
      </c>
      <c r="H174" s="39">
        <v>0</v>
      </c>
      <c r="I174" s="37">
        <v>4.0501583000000004E-3</v>
      </c>
      <c r="J174" s="38">
        <v>5.8900000000000004E-6</v>
      </c>
      <c r="K174" s="38">
        <v>1.7021350000000001E-2</v>
      </c>
      <c r="L174" s="38">
        <v>1.0830970000000001E-2</v>
      </c>
      <c r="M174" s="38">
        <v>5.1721400000000004E-3</v>
      </c>
      <c r="N174" s="38">
        <v>2.52791E-3</v>
      </c>
      <c r="O174" s="38">
        <v>-2.4166600000000002E-3</v>
      </c>
      <c r="P174" s="38">
        <v>-4.7269900000000004E-3</v>
      </c>
      <c r="Q174" s="38">
        <v>-9.0472E-3</v>
      </c>
      <c r="R174" s="39">
        <v>-1.2995970000000001E-2</v>
      </c>
    </row>
    <row r="175" spans="1:18" x14ac:dyDescent="0.25">
      <c r="A175" s="34">
        <v>41883</v>
      </c>
      <c r="B175" s="35">
        <v>-2.4260179999999999E-2</v>
      </c>
      <c r="C175" s="35">
        <v>0</v>
      </c>
      <c r="D175" s="35">
        <v>-9.9522280000000005E-2</v>
      </c>
      <c r="E175" s="35">
        <v>7.5262099999999998E-2</v>
      </c>
      <c r="F175" s="35">
        <v>7.5262099999999998E-2</v>
      </c>
      <c r="G175" s="35">
        <v>0</v>
      </c>
      <c r="H175" s="39">
        <v>0</v>
      </c>
      <c r="I175" s="37">
        <v>5.2151779000000004E-3</v>
      </c>
      <c r="J175" s="38">
        <v>7.8900000000000007E-6</v>
      </c>
      <c r="K175" s="38">
        <v>2.2233619999999999E-2</v>
      </c>
      <c r="L175" s="38">
        <v>1.414965E-2</v>
      </c>
      <c r="M175" s="38">
        <v>6.7578500000000001E-3</v>
      </c>
      <c r="N175" s="38">
        <v>3.3031499999999999E-3</v>
      </c>
      <c r="O175" s="38">
        <v>-3.1582099999999998E-3</v>
      </c>
      <c r="P175" s="38">
        <v>-6.1778400000000004E-3</v>
      </c>
      <c r="Q175" s="38">
        <v>-1.1825530000000001E-2</v>
      </c>
      <c r="R175" s="39">
        <v>-1.6988989999999999E-2</v>
      </c>
    </row>
    <row r="176" spans="1:18" x14ac:dyDescent="0.25">
      <c r="A176" s="34">
        <v>41913</v>
      </c>
      <c r="B176" s="35">
        <v>-4.4081389999999998E-2</v>
      </c>
      <c r="C176" s="35">
        <v>0</v>
      </c>
      <c r="D176" s="35">
        <v>-9.9477819999999995E-2</v>
      </c>
      <c r="E176" s="35">
        <v>5.5396430000000003E-2</v>
      </c>
      <c r="F176" s="35">
        <v>5.5396430000000003E-2</v>
      </c>
      <c r="G176" s="35">
        <v>0</v>
      </c>
      <c r="H176" s="39">
        <v>0</v>
      </c>
      <c r="I176" s="37">
        <v>3.9047726000000001E-3</v>
      </c>
      <c r="J176" s="38">
        <v>5.75E-6</v>
      </c>
      <c r="K176" s="38">
        <v>1.628336E-2</v>
      </c>
      <c r="L176" s="38">
        <v>1.036407E-2</v>
      </c>
      <c r="M176" s="38">
        <v>4.9504800000000002E-3</v>
      </c>
      <c r="N176" s="38">
        <v>2.4198900000000001E-3</v>
      </c>
      <c r="O176" s="38">
        <v>-2.3140000000000001E-3</v>
      </c>
      <c r="P176" s="38">
        <v>-4.5267800000000002E-3</v>
      </c>
      <c r="Q176" s="38">
        <v>-8.6662800000000002E-3</v>
      </c>
      <c r="R176" s="39">
        <v>-1.2452009999999999E-2</v>
      </c>
    </row>
    <row r="177" spans="1:18" x14ac:dyDescent="0.25">
      <c r="A177" s="34">
        <v>41944</v>
      </c>
      <c r="B177" s="35">
        <v>5.257469E-2</v>
      </c>
      <c r="C177" s="35">
        <v>0</v>
      </c>
      <c r="D177" s="35">
        <v>0</v>
      </c>
      <c r="E177" s="35">
        <v>5.257469E-2</v>
      </c>
      <c r="F177" s="35">
        <v>5.257469E-2</v>
      </c>
      <c r="G177" s="35">
        <v>0</v>
      </c>
      <c r="H177" s="39">
        <v>0</v>
      </c>
      <c r="I177" s="37">
        <v>4.0025670999999999E-3</v>
      </c>
      <c r="J177" s="38">
        <v>5.0699999999999997E-6</v>
      </c>
      <c r="K177" s="38">
        <v>1.533086E-2</v>
      </c>
      <c r="L177" s="38">
        <v>9.7588399999999995E-3</v>
      </c>
      <c r="M177" s="38">
        <v>4.6619900000000004E-3</v>
      </c>
      <c r="N177" s="38">
        <v>2.27904E-3</v>
      </c>
      <c r="O177" s="38">
        <v>-2.1796699999999999E-3</v>
      </c>
      <c r="P177" s="38">
        <v>-4.2643500000000001E-3</v>
      </c>
      <c r="Q177" s="38">
        <v>-8.16536E-3</v>
      </c>
      <c r="R177" s="39">
        <v>-1.173454E-2</v>
      </c>
    </row>
    <row r="178" spans="1:18" x14ac:dyDescent="0.25">
      <c r="A178" s="34">
        <v>41974</v>
      </c>
      <c r="B178" s="35">
        <v>4.8204579999999997E-2</v>
      </c>
      <c r="C178" s="35">
        <v>0</v>
      </c>
      <c r="D178" s="35">
        <v>0</v>
      </c>
      <c r="E178" s="35">
        <v>4.8204579999999997E-2</v>
      </c>
      <c r="F178" s="35">
        <v>4.8204579999999997E-2</v>
      </c>
      <c r="G178" s="35">
        <v>0</v>
      </c>
      <c r="H178" s="39">
        <v>0</v>
      </c>
      <c r="I178" s="37">
        <v>3.9172024E-3</v>
      </c>
      <c r="J178" s="38">
        <v>4.3200000000000001E-6</v>
      </c>
      <c r="K178" s="38">
        <v>1.395645E-2</v>
      </c>
      <c r="L178" s="38">
        <v>8.8849600000000008E-3</v>
      </c>
      <c r="M178" s="38">
        <v>4.24509E-3</v>
      </c>
      <c r="N178" s="38">
        <v>2.0753799999999999E-3</v>
      </c>
      <c r="O178" s="38">
        <v>-1.9851999999999999E-3</v>
      </c>
      <c r="P178" s="38">
        <v>-3.8842E-3</v>
      </c>
      <c r="Q178" s="38">
        <v>-7.4387300000000002E-3</v>
      </c>
      <c r="R178" s="39">
        <v>-1.0692200000000001E-2</v>
      </c>
    </row>
    <row r="179" spans="1:18" x14ac:dyDescent="0.25">
      <c r="A179" s="34">
        <v>42005</v>
      </c>
      <c r="B179" s="35">
        <v>3.3860689999999999E-2</v>
      </c>
      <c r="C179" s="35">
        <v>0</v>
      </c>
      <c r="D179" s="35">
        <v>0</v>
      </c>
      <c r="E179" s="35">
        <v>3.3860689999999999E-2</v>
      </c>
      <c r="F179" s="35">
        <v>3.3860689999999999E-2</v>
      </c>
      <c r="G179" s="35">
        <v>0</v>
      </c>
      <c r="H179" s="39">
        <v>0</v>
      </c>
      <c r="I179" s="37">
        <v>3.2878170000000002E-3</v>
      </c>
      <c r="J179" s="38">
        <v>2.3099999999999999E-6</v>
      </c>
      <c r="K179" s="38">
        <v>9.4759400000000004E-3</v>
      </c>
      <c r="L179" s="38">
        <v>6.0386299999999997E-3</v>
      </c>
      <c r="M179" s="38">
        <v>2.8881100000000002E-3</v>
      </c>
      <c r="N179" s="38">
        <v>1.4127E-3</v>
      </c>
      <c r="O179" s="38">
        <v>-1.3527299999999999E-3</v>
      </c>
      <c r="P179" s="38">
        <v>-2.6481E-3</v>
      </c>
      <c r="Q179" s="38">
        <v>-5.0767299999999998E-3</v>
      </c>
      <c r="R179" s="39">
        <v>-7.30469E-3</v>
      </c>
    </row>
    <row r="180" spans="1:18" x14ac:dyDescent="0.25">
      <c r="A180" s="34">
        <v>42036</v>
      </c>
      <c r="B180" s="35">
        <v>3.6036209999999999E-2</v>
      </c>
      <c r="C180" s="35">
        <v>0</v>
      </c>
      <c r="D180" s="35">
        <v>0</v>
      </c>
      <c r="E180" s="35">
        <v>3.6036209999999999E-2</v>
      </c>
      <c r="F180" s="35">
        <v>3.6036209999999999E-2</v>
      </c>
      <c r="G180" s="35">
        <v>0</v>
      </c>
      <c r="H180" s="39">
        <v>0</v>
      </c>
      <c r="I180" s="37">
        <v>3.2685090000000002E-3</v>
      </c>
      <c r="J180" s="38">
        <v>2.7999999999999999E-6</v>
      </c>
      <c r="K180" s="38">
        <v>1.008445E-2</v>
      </c>
      <c r="L180" s="38">
        <v>6.4269599999999998E-3</v>
      </c>
      <c r="M180" s="38">
        <v>3.07406E-3</v>
      </c>
      <c r="N180" s="38">
        <v>1.5037E-3</v>
      </c>
      <c r="O180" s="38">
        <v>-1.4399300000000001E-3</v>
      </c>
      <c r="P180" s="38">
        <v>-2.8188800000000002E-3</v>
      </c>
      <c r="Q180" s="38">
        <v>-5.4043299999999997E-3</v>
      </c>
      <c r="R180" s="39">
        <v>-7.77628E-3</v>
      </c>
    </row>
    <row r="181" spans="1:18" x14ac:dyDescent="0.25">
      <c r="A181" s="34">
        <v>42064</v>
      </c>
      <c r="B181" s="35">
        <v>-7.2914549999999995E-2</v>
      </c>
      <c r="C181" s="35">
        <v>0</v>
      </c>
      <c r="D181" s="35">
        <v>-9.9222569999999996E-2</v>
      </c>
      <c r="E181" s="35">
        <v>2.6308020000000001E-2</v>
      </c>
      <c r="F181" s="35">
        <v>2.6308020000000001E-2</v>
      </c>
      <c r="G181" s="35">
        <v>0</v>
      </c>
      <c r="H181" s="39">
        <v>0</v>
      </c>
      <c r="I181" s="37">
        <v>2.1617552000000001E-3</v>
      </c>
      <c r="J181" s="38">
        <v>2.3800000000000001E-6</v>
      </c>
      <c r="K181" s="38">
        <v>7.3747400000000003E-3</v>
      </c>
      <c r="L181" s="38">
        <v>4.7003899999999996E-3</v>
      </c>
      <c r="M181" s="38">
        <v>2.2483500000000001E-3</v>
      </c>
      <c r="N181" s="38">
        <v>1.0998200000000001E-3</v>
      </c>
      <c r="O181" s="38">
        <v>-1.0532199999999999E-3</v>
      </c>
      <c r="P181" s="38">
        <v>-2.0618400000000001E-3</v>
      </c>
      <c r="Q181" s="38">
        <v>-3.9529500000000002E-3</v>
      </c>
      <c r="R181" s="39">
        <v>-5.6878600000000003E-3</v>
      </c>
    </row>
    <row r="182" spans="1:18" x14ac:dyDescent="0.25">
      <c r="A182" s="34">
        <v>42095</v>
      </c>
      <c r="B182" s="35">
        <v>-4.2562290000000003E-2</v>
      </c>
      <c r="C182" s="35">
        <v>0</v>
      </c>
      <c r="D182" s="35">
        <v>-9.9173090000000005E-2</v>
      </c>
      <c r="E182" s="35">
        <v>5.6610800000000003E-2</v>
      </c>
      <c r="F182" s="35">
        <v>5.6610800000000003E-2</v>
      </c>
      <c r="G182" s="35">
        <v>0</v>
      </c>
      <c r="H182" s="39">
        <v>0</v>
      </c>
      <c r="I182" s="37">
        <v>3.9970042999999999E-3</v>
      </c>
      <c r="J182" s="38">
        <v>6.0599999999999996E-6</v>
      </c>
      <c r="K182" s="38">
        <v>1.5919570000000001E-2</v>
      </c>
      <c r="L182" s="38">
        <v>1.014789E-2</v>
      </c>
      <c r="M182" s="38">
        <v>4.8545100000000002E-3</v>
      </c>
      <c r="N182" s="38">
        <v>2.3747500000000001E-3</v>
      </c>
      <c r="O182" s="38">
        <v>-2.27421E-3</v>
      </c>
      <c r="P182" s="38">
        <v>-4.45218E-3</v>
      </c>
      <c r="Q182" s="38">
        <v>-8.5357499999999999E-3</v>
      </c>
      <c r="R182" s="39">
        <v>-1.2281800000000001E-2</v>
      </c>
    </row>
    <row r="183" spans="1:18" x14ac:dyDescent="0.25">
      <c r="A183" s="34">
        <v>42125</v>
      </c>
      <c r="B183" s="35">
        <v>-2.1839609999999999E-2</v>
      </c>
      <c r="C183" s="35">
        <v>0</v>
      </c>
      <c r="D183" s="35">
        <v>-9.9140339999999993E-2</v>
      </c>
      <c r="E183" s="35">
        <v>7.7300729999999998E-2</v>
      </c>
      <c r="F183" s="35">
        <v>7.7300729999999998E-2</v>
      </c>
      <c r="G183" s="35">
        <v>0</v>
      </c>
      <c r="H183" s="39">
        <v>0</v>
      </c>
      <c r="I183" s="37">
        <v>5.2848783999999999E-3</v>
      </c>
      <c r="J183" s="38">
        <v>8.5599999999999994E-6</v>
      </c>
      <c r="K183" s="38">
        <v>2.166978E-2</v>
      </c>
      <c r="L183" s="38">
        <v>1.3815310000000001E-2</v>
      </c>
      <c r="M183" s="38">
        <v>6.6097999999999999E-3</v>
      </c>
      <c r="N183" s="38">
        <v>3.23361E-3</v>
      </c>
      <c r="O183" s="38">
        <v>-3.0970899999999998E-3</v>
      </c>
      <c r="P183" s="38">
        <v>-6.0634800000000004E-3</v>
      </c>
      <c r="Q183" s="38">
        <v>-1.1626269999999999E-2</v>
      </c>
      <c r="R183" s="39">
        <v>-1.6730439999999999E-2</v>
      </c>
    </row>
    <row r="184" spans="1:18" x14ac:dyDescent="0.25">
      <c r="A184" s="34">
        <v>42156</v>
      </c>
      <c r="B184" s="35">
        <v>-4.446526E-2</v>
      </c>
      <c r="C184" s="35">
        <v>0</v>
      </c>
      <c r="D184" s="35">
        <v>-9.9084229999999995E-2</v>
      </c>
      <c r="E184" s="35">
        <v>5.4618970000000003E-2</v>
      </c>
      <c r="F184" s="35">
        <v>5.4618970000000003E-2</v>
      </c>
      <c r="G184" s="35">
        <v>0</v>
      </c>
      <c r="H184" s="39">
        <v>0</v>
      </c>
      <c r="I184" s="37">
        <v>3.7003589999999999E-3</v>
      </c>
      <c r="J184" s="38">
        <v>6.1199999999999999E-6</v>
      </c>
      <c r="K184" s="38">
        <v>1.5255319999999999E-2</v>
      </c>
      <c r="L184" s="38">
        <v>9.7270099999999995E-3</v>
      </c>
      <c r="M184" s="38">
        <v>4.6543499999999998E-3</v>
      </c>
      <c r="N184" s="38">
        <v>2.2771100000000002E-3</v>
      </c>
      <c r="O184" s="38">
        <v>-2.1812200000000002E-3</v>
      </c>
      <c r="P184" s="38">
        <v>-4.2706300000000001E-3</v>
      </c>
      <c r="Q184" s="38">
        <v>-8.1895300000000004E-3</v>
      </c>
      <c r="R184" s="39">
        <v>-1.178621E-2</v>
      </c>
    </row>
    <row r="185" spans="1:18" x14ac:dyDescent="0.25">
      <c r="A185" s="34">
        <v>42186</v>
      </c>
      <c r="B185" s="35">
        <v>-4.7754539999999998E-2</v>
      </c>
      <c r="C185" s="35">
        <v>0</v>
      </c>
      <c r="D185" s="35">
        <v>-9.9044960000000001E-2</v>
      </c>
      <c r="E185" s="35">
        <v>5.1290420000000003E-2</v>
      </c>
      <c r="F185" s="35">
        <v>5.1290420000000003E-2</v>
      </c>
      <c r="G185" s="35">
        <v>0</v>
      </c>
      <c r="H185" s="39">
        <v>0</v>
      </c>
      <c r="I185" s="37">
        <v>3.6231598000000002E-3</v>
      </c>
      <c r="J185" s="38">
        <v>5.57E-6</v>
      </c>
      <c r="K185" s="38">
        <v>1.4239150000000001E-2</v>
      </c>
      <c r="L185" s="38">
        <v>9.0801000000000007E-3</v>
      </c>
      <c r="M185" s="38">
        <v>4.3453399999999996E-3</v>
      </c>
      <c r="N185" s="38">
        <v>2.1260699999999999E-3</v>
      </c>
      <c r="O185" s="38">
        <v>-2.0368199999999999E-3</v>
      </c>
      <c r="P185" s="38">
        <v>-3.9881999999999999E-3</v>
      </c>
      <c r="Q185" s="38">
        <v>-7.6490600000000001E-3</v>
      </c>
      <c r="R185" s="39">
        <v>-1.101004E-2</v>
      </c>
    </row>
    <row r="186" spans="1:18" x14ac:dyDescent="0.25">
      <c r="A186" s="34">
        <v>42217</v>
      </c>
      <c r="B186" s="35">
        <v>-4.6631140000000001E-2</v>
      </c>
      <c r="C186" s="35">
        <v>0</v>
      </c>
      <c r="D186" s="35">
        <v>-9.8982429999999996E-2</v>
      </c>
      <c r="E186" s="35">
        <v>5.2351290000000002E-2</v>
      </c>
      <c r="F186" s="35">
        <v>5.2351290000000002E-2</v>
      </c>
      <c r="G186" s="35">
        <v>0</v>
      </c>
      <c r="H186" s="39">
        <v>0</v>
      </c>
      <c r="I186" s="37">
        <v>3.6550682000000001E-3</v>
      </c>
      <c r="J186" s="38">
        <v>5.7799999999999997E-6</v>
      </c>
      <c r="K186" s="38">
        <v>1.4474809999999999E-2</v>
      </c>
      <c r="L186" s="38">
        <v>9.2316099999999995E-3</v>
      </c>
      <c r="M186" s="38">
        <v>4.4184300000000001E-3</v>
      </c>
      <c r="N186" s="38">
        <v>2.16197E-3</v>
      </c>
      <c r="O186" s="38">
        <v>-2.0714900000000001E-3</v>
      </c>
      <c r="P186" s="38">
        <v>-4.0563300000000004E-3</v>
      </c>
      <c r="Q186" s="38">
        <v>-7.7806999999999998E-3</v>
      </c>
      <c r="R186" s="39">
        <v>-1.120088E-2</v>
      </c>
    </row>
    <row r="187" spans="1:18" x14ac:dyDescent="0.25">
      <c r="A187" s="34">
        <v>42248</v>
      </c>
      <c r="B187" s="35">
        <v>-3.0317810000000001E-2</v>
      </c>
      <c r="C187" s="35">
        <v>0</v>
      </c>
      <c r="D187" s="35">
        <v>-9.8949330000000002E-2</v>
      </c>
      <c r="E187" s="35">
        <v>6.8631520000000001E-2</v>
      </c>
      <c r="F187" s="35">
        <v>6.8631520000000001E-2</v>
      </c>
      <c r="G187" s="35">
        <v>0</v>
      </c>
      <c r="H187" s="39">
        <v>0</v>
      </c>
      <c r="I187" s="37">
        <v>4.7061821000000002E-3</v>
      </c>
      <c r="J187" s="38">
        <v>7.7200000000000006E-6</v>
      </c>
      <c r="K187" s="38">
        <v>1.891609E-2</v>
      </c>
      <c r="L187" s="38">
        <v>1.206555E-2</v>
      </c>
      <c r="M187" s="38">
        <v>5.7754599999999996E-3</v>
      </c>
      <c r="N187" s="38">
        <v>2.82613E-3</v>
      </c>
      <c r="O187" s="38">
        <v>-2.7081399999999999E-3</v>
      </c>
      <c r="P187" s="38">
        <v>-5.3032799999999996E-3</v>
      </c>
      <c r="Q187" s="38">
        <v>-1.017359E-2</v>
      </c>
      <c r="R187" s="39">
        <v>-1.464708E-2</v>
      </c>
    </row>
    <row r="188" spans="1:18" x14ac:dyDescent="0.25">
      <c r="A188" s="34">
        <v>42278</v>
      </c>
      <c r="B188" s="35">
        <v>-4.8341549999999997E-2</v>
      </c>
      <c r="C188" s="35">
        <v>0</v>
      </c>
      <c r="D188" s="35">
        <v>-9.8932790000000007E-2</v>
      </c>
      <c r="E188" s="35">
        <v>5.0591240000000003E-2</v>
      </c>
      <c r="F188" s="35">
        <v>5.0591240000000003E-2</v>
      </c>
      <c r="G188" s="35">
        <v>0</v>
      </c>
      <c r="H188" s="39">
        <v>0</v>
      </c>
      <c r="I188" s="37">
        <v>3.5205542E-3</v>
      </c>
      <c r="J188" s="38">
        <v>5.6500000000000001E-6</v>
      </c>
      <c r="K188" s="38">
        <v>1.3872789999999999E-2</v>
      </c>
      <c r="L188" s="38">
        <v>8.8498099999999996E-3</v>
      </c>
      <c r="M188" s="38">
        <v>4.2367200000000002E-3</v>
      </c>
      <c r="N188" s="38">
        <v>2.0733100000000001E-3</v>
      </c>
      <c r="O188" s="38">
        <v>-1.9870299999999999E-3</v>
      </c>
      <c r="P188" s="38">
        <v>-3.8914100000000001E-3</v>
      </c>
      <c r="Q188" s="38">
        <v>-7.4661399999999996E-3</v>
      </c>
      <c r="R188" s="39">
        <v>-1.0750590000000001E-2</v>
      </c>
    </row>
    <row r="189" spans="1:18" x14ac:dyDescent="0.25">
      <c r="A189" s="34">
        <v>42309</v>
      </c>
      <c r="B189" s="35">
        <v>4.8414209999999999E-2</v>
      </c>
      <c r="C189" s="35">
        <v>0</v>
      </c>
      <c r="D189" s="35">
        <v>0</v>
      </c>
      <c r="E189" s="35">
        <v>4.8414209999999999E-2</v>
      </c>
      <c r="F189" s="35">
        <v>4.8414209999999999E-2</v>
      </c>
      <c r="G189" s="35">
        <v>0</v>
      </c>
      <c r="H189" s="39">
        <v>0</v>
      </c>
      <c r="I189" s="37">
        <v>3.6095095000000001E-3</v>
      </c>
      <c r="J189" s="38">
        <v>5.1100000000000002E-6</v>
      </c>
      <c r="K189" s="38">
        <v>1.317333E-2</v>
      </c>
      <c r="L189" s="38">
        <v>8.4047299999999991E-3</v>
      </c>
      <c r="M189" s="38">
        <v>4.02426E-3</v>
      </c>
      <c r="N189" s="38">
        <v>1.9694999999999999E-3</v>
      </c>
      <c r="O189" s="38">
        <v>-1.8878499999999999E-3</v>
      </c>
      <c r="P189" s="38">
        <v>-3.6975100000000002E-3</v>
      </c>
      <c r="Q189" s="38">
        <v>-7.0954199999999999E-3</v>
      </c>
      <c r="R189" s="39">
        <v>-1.021875E-2</v>
      </c>
    </row>
    <row r="190" spans="1:18" x14ac:dyDescent="0.25">
      <c r="A190" s="34">
        <v>42339</v>
      </c>
      <c r="B190" s="35">
        <v>4.4649269999999998E-2</v>
      </c>
      <c r="C190" s="35">
        <v>0</v>
      </c>
      <c r="D190" s="35">
        <v>0</v>
      </c>
      <c r="E190" s="35">
        <v>4.4649269999999998E-2</v>
      </c>
      <c r="F190" s="35">
        <v>4.4649269999999998E-2</v>
      </c>
      <c r="G190" s="35">
        <v>0</v>
      </c>
      <c r="H190" s="39">
        <v>0</v>
      </c>
      <c r="I190" s="37">
        <v>3.5327058E-3</v>
      </c>
      <c r="J190" s="38">
        <v>4.4700000000000004E-6</v>
      </c>
      <c r="K190" s="38">
        <v>1.205909E-2</v>
      </c>
      <c r="L190" s="38">
        <v>7.6949599999999998E-3</v>
      </c>
      <c r="M190" s="38">
        <v>3.6849999999999999E-3</v>
      </c>
      <c r="N190" s="38">
        <v>1.8036199999999999E-3</v>
      </c>
      <c r="O190" s="38">
        <v>-1.7291400000000001E-3</v>
      </c>
      <c r="P190" s="38">
        <v>-3.3869799999999999E-3</v>
      </c>
      <c r="Q190" s="38">
        <v>-6.5007199999999998E-3</v>
      </c>
      <c r="R190" s="39">
        <v>-9.3640300000000006E-3</v>
      </c>
    </row>
    <row r="191" spans="1:18" x14ac:dyDescent="0.25">
      <c r="A191" s="34">
        <v>42370</v>
      </c>
      <c r="B191" s="35">
        <v>3.1769609999999997E-2</v>
      </c>
      <c r="C191" s="35">
        <v>0</v>
      </c>
      <c r="D191" s="35">
        <v>0</v>
      </c>
      <c r="E191" s="35">
        <v>3.1769609999999997E-2</v>
      </c>
      <c r="F191" s="35">
        <v>3.1769609999999997E-2</v>
      </c>
      <c r="G191" s="35">
        <v>0</v>
      </c>
      <c r="H191" s="39">
        <v>0</v>
      </c>
      <c r="I191" s="37">
        <v>2.9766846E-3</v>
      </c>
      <c r="J191" s="38">
        <v>2.5900000000000002E-6</v>
      </c>
      <c r="K191" s="38">
        <v>8.2893600000000008E-3</v>
      </c>
      <c r="L191" s="38">
        <v>5.2949700000000004E-3</v>
      </c>
      <c r="M191" s="38">
        <v>2.5383300000000001E-3</v>
      </c>
      <c r="N191" s="38">
        <v>1.24303E-3</v>
      </c>
      <c r="O191" s="38">
        <v>-1.1929499999999999E-3</v>
      </c>
      <c r="P191" s="38">
        <v>-2.3379300000000002E-3</v>
      </c>
      <c r="Q191" s="38">
        <v>-4.49191E-3</v>
      </c>
      <c r="R191" s="39">
        <v>-6.4770599999999998E-3</v>
      </c>
    </row>
    <row r="192" spans="1:18" x14ac:dyDescent="0.25">
      <c r="A192" s="34">
        <v>42401</v>
      </c>
      <c r="B192" s="35">
        <v>3.3565320000000003E-2</v>
      </c>
      <c r="C192" s="35">
        <v>0</v>
      </c>
      <c r="D192" s="35">
        <v>0</v>
      </c>
      <c r="E192" s="35">
        <v>3.3565320000000003E-2</v>
      </c>
      <c r="F192" s="35">
        <v>3.3565320000000003E-2</v>
      </c>
      <c r="G192" s="35">
        <v>0</v>
      </c>
      <c r="H192" s="39">
        <v>0</v>
      </c>
      <c r="I192" s="37">
        <v>2.9548093999999998E-3</v>
      </c>
      <c r="J192" s="38">
        <v>3.01E-6</v>
      </c>
      <c r="K192" s="38">
        <v>8.7636799999999994E-3</v>
      </c>
      <c r="L192" s="38">
        <v>5.5981399999999997E-3</v>
      </c>
      <c r="M192" s="38">
        <v>2.6837300000000001E-3</v>
      </c>
      <c r="N192" s="38">
        <v>1.3142500000000001E-3</v>
      </c>
      <c r="O192" s="38">
        <v>-1.26132E-3</v>
      </c>
      <c r="P192" s="38">
        <v>-2.4719099999999999E-3</v>
      </c>
      <c r="Q192" s="38">
        <v>-4.7493500000000003E-3</v>
      </c>
      <c r="R192" s="39">
        <v>-6.8482500000000002E-3</v>
      </c>
    </row>
    <row r="193" spans="1:18" x14ac:dyDescent="0.25">
      <c r="A193" s="34">
        <v>42430</v>
      </c>
      <c r="B193" s="35">
        <v>2.4305730000000001E-2</v>
      </c>
      <c r="C193" s="35">
        <v>0</v>
      </c>
      <c r="D193" s="35">
        <v>0</v>
      </c>
      <c r="E193" s="35">
        <v>2.4305730000000001E-2</v>
      </c>
      <c r="F193" s="35">
        <v>2.4305730000000001E-2</v>
      </c>
      <c r="G193" s="35">
        <v>0</v>
      </c>
      <c r="H193" s="39">
        <v>0</v>
      </c>
      <c r="I193" s="37">
        <v>1.9508240000000001E-3</v>
      </c>
      <c r="J193" s="38">
        <v>2.4399999999999999E-6</v>
      </c>
      <c r="K193" s="38">
        <v>6.3615499999999997E-3</v>
      </c>
      <c r="L193" s="38">
        <v>4.0637499999999997E-3</v>
      </c>
      <c r="M193" s="38">
        <v>1.9481500000000001E-3</v>
      </c>
      <c r="N193" s="38">
        <v>9.5401999999999998E-4</v>
      </c>
      <c r="O193" s="38">
        <v>-9.1558999999999998E-4</v>
      </c>
      <c r="P193" s="38">
        <v>-1.79433E-3</v>
      </c>
      <c r="Q193" s="38">
        <v>-3.4473699999999999E-3</v>
      </c>
      <c r="R193" s="39">
        <v>-4.9706699999999999E-3</v>
      </c>
    </row>
    <row r="194" spans="1:18" x14ac:dyDescent="0.25">
      <c r="A194" s="34">
        <v>42461</v>
      </c>
      <c r="B194" s="35">
        <v>5.175884E-2</v>
      </c>
      <c r="C194" s="35">
        <v>0</v>
      </c>
      <c r="D194" s="35">
        <v>0</v>
      </c>
      <c r="E194" s="35">
        <v>5.175884E-2</v>
      </c>
      <c r="F194" s="35">
        <v>5.175884E-2</v>
      </c>
      <c r="G194" s="35">
        <v>0</v>
      </c>
      <c r="H194" s="39">
        <v>0</v>
      </c>
      <c r="I194" s="37">
        <v>3.6027412000000001E-3</v>
      </c>
      <c r="J194" s="38">
        <v>5.9399999999999999E-6</v>
      </c>
      <c r="K194" s="38">
        <v>1.3602690000000001E-2</v>
      </c>
      <c r="L194" s="38">
        <v>8.6896999999999999E-3</v>
      </c>
      <c r="M194" s="38">
        <v>4.1658499999999996E-3</v>
      </c>
      <c r="N194" s="38">
        <v>2.04003E-3</v>
      </c>
      <c r="O194" s="38">
        <v>-1.9577800000000001E-3</v>
      </c>
      <c r="P194" s="38">
        <v>-3.8367200000000001E-3</v>
      </c>
      <c r="Q194" s="38">
        <v>-7.3709600000000002E-3</v>
      </c>
      <c r="R194" s="39">
        <v>-1.0627320000000001E-2</v>
      </c>
    </row>
    <row r="195" spans="1:18" x14ac:dyDescent="0.25">
      <c r="A195" s="34">
        <v>42491</v>
      </c>
      <c r="B195" s="35">
        <v>7.0543400000000006E-2</v>
      </c>
      <c r="C195" s="35">
        <v>0</v>
      </c>
      <c r="D195" s="35">
        <v>0</v>
      </c>
      <c r="E195" s="35">
        <v>7.0543400000000006E-2</v>
      </c>
      <c r="F195" s="35">
        <v>7.0543400000000006E-2</v>
      </c>
      <c r="G195" s="35">
        <v>0</v>
      </c>
      <c r="H195" s="39">
        <v>0</v>
      </c>
      <c r="I195" s="37">
        <v>4.7698337E-3</v>
      </c>
      <c r="J195" s="38">
        <v>8.3000000000000002E-6</v>
      </c>
      <c r="K195" s="38">
        <v>1.8496889999999998E-2</v>
      </c>
      <c r="L195" s="38">
        <v>1.1817380000000001E-2</v>
      </c>
      <c r="M195" s="38">
        <v>5.6657900000000004E-3</v>
      </c>
      <c r="N195" s="38">
        <v>2.7746799999999999E-3</v>
      </c>
      <c r="O195" s="38">
        <v>-2.6630299999999998E-3</v>
      </c>
      <c r="P195" s="38">
        <v>-5.2190200000000004E-3</v>
      </c>
      <c r="Q195" s="38">
        <v>-1.0027380000000001E-2</v>
      </c>
      <c r="R195" s="39">
        <v>-1.445835E-2</v>
      </c>
    </row>
    <row r="196" spans="1:18" x14ac:dyDescent="0.25">
      <c r="A196" s="34">
        <v>42522</v>
      </c>
      <c r="B196" s="35">
        <v>3.2853640000000003E-2</v>
      </c>
      <c r="C196" s="35">
        <v>0</v>
      </c>
      <c r="D196" s="35">
        <v>0</v>
      </c>
      <c r="E196" s="35">
        <v>3.2853640000000003E-2</v>
      </c>
      <c r="F196" s="35">
        <v>3.2853640000000003E-2</v>
      </c>
      <c r="G196" s="35">
        <v>0</v>
      </c>
      <c r="H196" s="39">
        <v>0</v>
      </c>
      <c r="I196" s="37">
        <v>2.2044332000000001E-3</v>
      </c>
      <c r="J196" s="38">
        <v>3.8999999999999999E-6</v>
      </c>
      <c r="K196" s="38">
        <v>8.5849800000000007E-3</v>
      </c>
      <c r="L196" s="38">
        <v>5.4853799999999998E-3</v>
      </c>
      <c r="M196" s="38">
        <v>2.63021E-3</v>
      </c>
      <c r="N196" s="38">
        <v>1.2881500000000001E-3</v>
      </c>
      <c r="O196" s="38">
        <v>-1.2364400000000001E-3</v>
      </c>
      <c r="P196" s="38">
        <v>-2.4233000000000002E-3</v>
      </c>
      <c r="Q196" s="38">
        <v>-4.65637E-3</v>
      </c>
      <c r="R196" s="39">
        <v>-6.7146100000000002E-3</v>
      </c>
    </row>
    <row r="197" spans="1:18" x14ac:dyDescent="0.25">
      <c r="A197" s="34">
        <v>42552</v>
      </c>
      <c r="B197" s="35">
        <v>4.545689E-2</v>
      </c>
      <c r="C197" s="35">
        <v>0</v>
      </c>
      <c r="D197" s="35">
        <v>0</v>
      </c>
      <c r="E197" s="35">
        <v>4.545689E-2</v>
      </c>
      <c r="F197" s="35">
        <v>4.545689E-2</v>
      </c>
      <c r="G197" s="35">
        <v>0</v>
      </c>
      <c r="H197" s="39">
        <v>0</v>
      </c>
      <c r="I197" s="37">
        <v>3.1713132999999999E-3</v>
      </c>
      <c r="J197" s="38">
        <v>5.2700000000000004E-6</v>
      </c>
      <c r="K197" s="38">
        <v>1.1801030000000001E-2</v>
      </c>
      <c r="L197" s="38">
        <v>7.5413199999999998E-3</v>
      </c>
      <c r="M197" s="38">
        <v>3.61656E-3</v>
      </c>
      <c r="N197" s="38">
        <v>1.7713399999999999E-3</v>
      </c>
      <c r="O197" s="38">
        <v>-1.7005099999999999E-3</v>
      </c>
      <c r="P197" s="38">
        <v>-3.3330999999999999E-3</v>
      </c>
      <c r="Q197" s="38">
        <v>-6.4055900000000001E-3</v>
      </c>
      <c r="R197" s="39">
        <v>-9.2385499999999999E-3</v>
      </c>
    </row>
    <row r="198" spans="1:18" x14ac:dyDescent="0.25">
      <c r="A198" s="34">
        <v>42583</v>
      </c>
      <c r="B198" s="35">
        <v>4.7801660000000003E-2</v>
      </c>
      <c r="C198" s="35">
        <v>0</v>
      </c>
      <c r="D198" s="35">
        <v>0</v>
      </c>
      <c r="E198" s="35">
        <v>4.7801660000000003E-2</v>
      </c>
      <c r="F198" s="35">
        <v>4.7801660000000003E-2</v>
      </c>
      <c r="G198" s="35">
        <v>0</v>
      </c>
      <c r="H198" s="39">
        <v>0</v>
      </c>
      <c r="I198" s="37">
        <v>3.3005005999999998E-3</v>
      </c>
      <c r="J198" s="38">
        <v>5.6099999999999997E-6</v>
      </c>
      <c r="K198" s="38">
        <v>1.236977E-2</v>
      </c>
      <c r="L198" s="38">
        <v>7.9055600000000007E-3</v>
      </c>
      <c r="M198" s="38">
        <v>3.7916099999999999E-3</v>
      </c>
      <c r="N198" s="38">
        <v>1.85717E-3</v>
      </c>
      <c r="O198" s="38">
        <v>-1.78308E-3</v>
      </c>
      <c r="P198" s="38">
        <v>-3.4951100000000001E-3</v>
      </c>
      <c r="Q198" s="38">
        <v>-6.71756E-3</v>
      </c>
      <c r="R198" s="39">
        <v>-9.6893799999999992E-3</v>
      </c>
    </row>
    <row r="199" spans="1:18" x14ac:dyDescent="0.25">
      <c r="A199" s="34">
        <v>42614</v>
      </c>
      <c r="B199" s="35">
        <v>6.2636919999999999E-2</v>
      </c>
      <c r="C199" s="35">
        <v>0</v>
      </c>
      <c r="D199" s="35">
        <v>0</v>
      </c>
      <c r="E199" s="35">
        <v>6.2636919999999999E-2</v>
      </c>
      <c r="F199" s="35">
        <v>6.2636919999999999E-2</v>
      </c>
      <c r="G199" s="35">
        <v>0</v>
      </c>
      <c r="H199" s="39">
        <v>0</v>
      </c>
      <c r="I199" s="37">
        <v>4.2440205E-3</v>
      </c>
      <c r="J199" s="38">
        <v>7.4800000000000004E-6</v>
      </c>
      <c r="K199" s="38">
        <v>1.615637E-2</v>
      </c>
      <c r="L199" s="38">
        <v>1.0326719999999999E-2</v>
      </c>
      <c r="M199" s="38">
        <v>4.9533499999999996E-3</v>
      </c>
      <c r="N199" s="38">
        <v>2.4263399999999999E-3</v>
      </c>
      <c r="O199" s="38">
        <v>-2.3297700000000001E-3</v>
      </c>
      <c r="P199" s="38">
        <v>-4.5669200000000004E-3</v>
      </c>
      <c r="Q199" s="38">
        <v>-8.7784400000000002E-3</v>
      </c>
      <c r="R199" s="39">
        <v>-1.266317E-2</v>
      </c>
    </row>
    <row r="200" spans="1:18" x14ac:dyDescent="0.25">
      <c r="A200" s="34">
        <v>42644</v>
      </c>
      <c r="B200" s="35">
        <v>4.4893959999999997E-2</v>
      </c>
      <c r="C200" s="35">
        <v>0</v>
      </c>
      <c r="D200" s="35">
        <v>0</v>
      </c>
      <c r="E200" s="35">
        <v>4.4893959999999997E-2</v>
      </c>
      <c r="F200" s="35">
        <v>4.4893959999999997E-2</v>
      </c>
      <c r="G200" s="35">
        <v>0</v>
      </c>
      <c r="H200" s="39">
        <v>0</v>
      </c>
      <c r="I200" s="37">
        <v>3.0827417999999998E-3</v>
      </c>
      <c r="J200" s="38">
        <v>5.3299999999999998E-6</v>
      </c>
      <c r="K200" s="38">
        <v>1.152564E-2</v>
      </c>
      <c r="L200" s="38">
        <v>7.3677400000000002E-3</v>
      </c>
      <c r="M200" s="38">
        <v>3.5344600000000001E-3</v>
      </c>
      <c r="N200" s="38">
        <v>1.7314100000000001E-3</v>
      </c>
      <c r="O200" s="38">
        <v>-1.6627E-3</v>
      </c>
      <c r="P200" s="38">
        <v>-3.2595100000000002E-3</v>
      </c>
      <c r="Q200" s="38">
        <v>-6.26613E-3</v>
      </c>
      <c r="R200" s="39">
        <v>-9.04019E-3</v>
      </c>
    </row>
    <row r="201" spans="1:18" x14ac:dyDescent="0.25">
      <c r="A201" s="34">
        <v>42675</v>
      </c>
      <c r="B201" s="35">
        <v>2.9419609999999999E-2</v>
      </c>
      <c r="C201" s="35">
        <v>0</v>
      </c>
      <c r="D201" s="35">
        <v>0</v>
      </c>
      <c r="E201" s="35">
        <v>2.9419609999999999E-2</v>
      </c>
      <c r="F201" s="35">
        <v>2.9419609999999999E-2</v>
      </c>
      <c r="G201" s="35">
        <v>0</v>
      </c>
      <c r="H201" s="39">
        <v>0</v>
      </c>
      <c r="I201" s="37">
        <v>2.1478551999999998E-3</v>
      </c>
      <c r="J201" s="38">
        <v>3.3400000000000002E-6</v>
      </c>
      <c r="K201" s="38">
        <v>7.4954699999999997E-3</v>
      </c>
      <c r="L201" s="38">
        <v>4.7922099999999999E-3</v>
      </c>
      <c r="M201" s="38">
        <v>2.2993000000000002E-3</v>
      </c>
      <c r="N201" s="38">
        <v>1.12645E-3</v>
      </c>
      <c r="O201" s="38">
        <v>-1.08194E-3</v>
      </c>
      <c r="P201" s="38">
        <v>-2.1212000000000002E-3</v>
      </c>
      <c r="Q201" s="38">
        <v>-4.0785800000000001E-3</v>
      </c>
      <c r="R201" s="39">
        <v>-5.8853100000000004E-3</v>
      </c>
    </row>
    <row r="202" spans="1:18" x14ac:dyDescent="0.25">
      <c r="A202" s="34">
        <v>42705</v>
      </c>
      <c r="B202" s="35">
        <v>3.0065339999999999E-2</v>
      </c>
      <c r="C202" s="35">
        <v>0</v>
      </c>
      <c r="D202" s="35">
        <v>0</v>
      </c>
      <c r="E202" s="35">
        <v>3.0065339999999999E-2</v>
      </c>
      <c r="F202" s="35">
        <v>3.0065339999999999E-2</v>
      </c>
      <c r="G202" s="35">
        <v>0</v>
      </c>
      <c r="H202" s="39">
        <v>0</v>
      </c>
      <c r="I202" s="37">
        <v>2.3159674000000001E-3</v>
      </c>
      <c r="J202" s="38">
        <v>3.2799999999999999E-6</v>
      </c>
      <c r="K202" s="38">
        <v>7.5995200000000002E-3</v>
      </c>
      <c r="L202" s="38">
        <v>4.8596000000000004E-3</v>
      </c>
      <c r="M202" s="38">
        <v>2.3320699999999999E-3</v>
      </c>
      <c r="N202" s="38">
        <v>1.1426100000000001E-3</v>
      </c>
      <c r="O202" s="38">
        <v>-1.09768E-3</v>
      </c>
      <c r="P202" s="38">
        <v>-2.15227E-3</v>
      </c>
      <c r="Q202" s="38">
        <v>-4.1391400000000004E-3</v>
      </c>
      <c r="R202" s="39">
        <v>-5.9739099999999998E-3</v>
      </c>
    </row>
    <row r="203" spans="1:18" x14ac:dyDescent="0.25">
      <c r="A203" s="34">
        <v>42736</v>
      </c>
      <c r="B203" s="35">
        <v>2.9751090000000001E-2</v>
      </c>
      <c r="C203" s="35">
        <v>0</v>
      </c>
      <c r="D203" s="35">
        <v>0</v>
      </c>
      <c r="E203" s="35">
        <v>2.9751090000000001E-2</v>
      </c>
      <c r="F203" s="35">
        <v>2.9751090000000001E-2</v>
      </c>
      <c r="G203" s="35">
        <v>0</v>
      </c>
      <c r="H203" s="39">
        <v>0</v>
      </c>
      <c r="I203" s="37">
        <v>2.6938574000000002E-3</v>
      </c>
      <c r="J203" s="38">
        <v>2.7599999999999998E-6</v>
      </c>
      <c r="K203" s="38">
        <v>7.2661100000000001E-3</v>
      </c>
      <c r="L203" s="38">
        <v>4.6512000000000003E-3</v>
      </c>
      <c r="M203" s="38">
        <v>2.2343799999999998E-3</v>
      </c>
      <c r="N203" s="38">
        <v>1.0953099999999999E-3</v>
      </c>
      <c r="O203" s="38">
        <v>-1.0533300000000001E-3</v>
      </c>
      <c r="P203" s="38">
        <v>-2.0663499999999998E-3</v>
      </c>
      <c r="Q203" s="38">
        <v>-3.9779200000000002E-3</v>
      </c>
      <c r="R203" s="39">
        <v>-5.7469299999999999E-3</v>
      </c>
    </row>
    <row r="204" spans="1:18" x14ac:dyDescent="0.25">
      <c r="A204" s="34">
        <v>42767</v>
      </c>
      <c r="B204" s="35">
        <v>3.1224740000000001E-2</v>
      </c>
      <c r="C204" s="35">
        <v>0</v>
      </c>
      <c r="D204" s="35">
        <v>0</v>
      </c>
      <c r="E204" s="35">
        <v>3.1224740000000001E-2</v>
      </c>
      <c r="F204" s="35">
        <v>3.1224740000000001E-2</v>
      </c>
      <c r="G204" s="35">
        <v>0</v>
      </c>
      <c r="H204" s="39">
        <v>0</v>
      </c>
      <c r="I204" s="37">
        <v>2.6695848999999999E-3</v>
      </c>
      <c r="J204" s="38">
        <v>3.1099999999999999E-6</v>
      </c>
      <c r="K204" s="38">
        <v>7.6330699999999996E-3</v>
      </c>
      <c r="L204" s="38">
        <v>4.8861399999999998E-3</v>
      </c>
      <c r="M204" s="38">
        <v>2.3472300000000001E-3</v>
      </c>
      <c r="N204" s="38">
        <v>1.1506299999999999E-3</v>
      </c>
      <c r="O204" s="38">
        <v>-1.10651E-3</v>
      </c>
      <c r="P204" s="38">
        <v>-2.1706799999999999E-3</v>
      </c>
      <c r="Q204" s="38">
        <v>-4.1787100000000004E-3</v>
      </c>
      <c r="R204" s="39">
        <v>-6.0369100000000004E-3</v>
      </c>
    </row>
    <row r="205" spans="1:18" x14ac:dyDescent="0.25">
      <c r="A205" s="34">
        <v>42795</v>
      </c>
      <c r="B205" s="35">
        <v>2.2451410000000002E-2</v>
      </c>
      <c r="C205" s="35">
        <v>0</v>
      </c>
      <c r="D205" s="35">
        <v>0</v>
      </c>
      <c r="E205" s="35">
        <v>2.2451410000000002E-2</v>
      </c>
      <c r="F205" s="35">
        <v>2.2451410000000002E-2</v>
      </c>
      <c r="G205" s="35">
        <v>0</v>
      </c>
      <c r="H205" s="39">
        <v>0</v>
      </c>
      <c r="I205" s="37">
        <v>1.7608601E-3</v>
      </c>
      <c r="J205" s="38">
        <v>2.4399999999999999E-6</v>
      </c>
      <c r="K205" s="38">
        <v>5.5060600000000001E-3</v>
      </c>
      <c r="L205" s="38">
        <v>3.5244500000000002E-3</v>
      </c>
      <c r="M205" s="38">
        <v>1.6930199999999999E-3</v>
      </c>
      <c r="N205" s="38">
        <v>8.2991E-4</v>
      </c>
      <c r="O205" s="38">
        <v>-7.9803000000000003E-4</v>
      </c>
      <c r="P205" s="38">
        <v>-1.56548E-3</v>
      </c>
      <c r="Q205" s="38">
        <v>-3.0134599999999999E-3</v>
      </c>
      <c r="R205" s="39">
        <v>-4.3531899999999998E-3</v>
      </c>
    </row>
    <row r="206" spans="1:18" x14ac:dyDescent="0.25">
      <c r="A206" s="34">
        <v>42826</v>
      </c>
      <c r="B206" s="35">
        <v>4.737893E-2</v>
      </c>
      <c r="C206" s="35">
        <v>0</v>
      </c>
      <c r="D206" s="35">
        <v>0</v>
      </c>
      <c r="E206" s="35">
        <v>4.737893E-2</v>
      </c>
      <c r="F206" s="35">
        <v>4.737893E-2</v>
      </c>
      <c r="G206" s="35">
        <v>0</v>
      </c>
      <c r="H206" s="39">
        <v>0</v>
      </c>
      <c r="I206" s="37">
        <v>3.2513196000000001E-3</v>
      </c>
      <c r="J206" s="38">
        <v>5.75E-6</v>
      </c>
      <c r="K206" s="38">
        <v>1.1679459999999999E-2</v>
      </c>
      <c r="L206" s="38">
        <v>7.4757499999999998E-3</v>
      </c>
      <c r="M206" s="38">
        <v>3.59086E-3</v>
      </c>
      <c r="N206" s="38">
        <v>1.76015E-3</v>
      </c>
      <c r="O206" s="38">
        <v>-1.69242E-3</v>
      </c>
      <c r="P206" s="38">
        <v>-3.3198099999999999E-3</v>
      </c>
      <c r="Q206" s="38">
        <v>-6.3897900000000002E-3</v>
      </c>
      <c r="R206" s="39">
        <v>-9.2295599999999995E-3</v>
      </c>
    </row>
    <row r="207" spans="1:18" x14ac:dyDescent="0.25">
      <c r="A207" s="34">
        <v>42856</v>
      </c>
      <c r="B207" s="35">
        <v>6.445534E-2</v>
      </c>
      <c r="C207" s="35">
        <v>0</v>
      </c>
      <c r="D207" s="35">
        <v>0</v>
      </c>
      <c r="E207" s="35">
        <v>6.445534E-2</v>
      </c>
      <c r="F207" s="35">
        <v>6.445534E-2</v>
      </c>
      <c r="G207" s="35">
        <v>0</v>
      </c>
      <c r="H207" s="39">
        <v>0</v>
      </c>
      <c r="I207" s="37">
        <v>4.3073288000000003E-3</v>
      </c>
      <c r="J207" s="38">
        <v>7.9899999999999997E-6</v>
      </c>
      <c r="K207" s="38">
        <v>1.585984E-2</v>
      </c>
      <c r="L207" s="38">
        <v>1.015223E-2</v>
      </c>
      <c r="M207" s="38">
        <v>4.8767899999999998E-3</v>
      </c>
      <c r="N207" s="38">
        <v>2.3905599999999999E-3</v>
      </c>
      <c r="O207" s="38">
        <v>-2.2987099999999998E-3</v>
      </c>
      <c r="P207" s="38">
        <v>-4.5092300000000004E-3</v>
      </c>
      <c r="Q207" s="38">
        <v>-8.6796200000000007E-3</v>
      </c>
      <c r="R207" s="39">
        <v>-1.253772E-2</v>
      </c>
    </row>
    <row r="208" spans="1:18" x14ac:dyDescent="0.25">
      <c r="A208" s="34">
        <v>42887</v>
      </c>
      <c r="B208" s="35">
        <v>2.9984759999999999E-2</v>
      </c>
      <c r="C208" s="35">
        <v>0</v>
      </c>
      <c r="D208" s="35">
        <v>0</v>
      </c>
      <c r="E208" s="35">
        <v>2.9984759999999999E-2</v>
      </c>
      <c r="F208" s="35">
        <v>2.9984759999999999E-2</v>
      </c>
      <c r="G208" s="35">
        <v>0</v>
      </c>
      <c r="H208" s="39">
        <v>0</v>
      </c>
      <c r="I208" s="37">
        <v>1.9906129E-3</v>
      </c>
      <c r="J208" s="38">
        <v>3.7400000000000002E-6</v>
      </c>
      <c r="K208" s="38">
        <v>7.3534100000000003E-3</v>
      </c>
      <c r="L208" s="38">
        <v>4.7075299999999997E-3</v>
      </c>
      <c r="M208" s="38">
        <v>2.2615500000000002E-3</v>
      </c>
      <c r="N208" s="38">
        <v>1.1086500000000001E-3</v>
      </c>
      <c r="O208" s="38">
        <v>-1.0661399999999999E-3</v>
      </c>
      <c r="P208" s="38">
        <v>-2.0914800000000002E-3</v>
      </c>
      <c r="Q208" s="38">
        <v>-4.02616E-3</v>
      </c>
      <c r="R208" s="39">
        <v>-5.8163099999999999E-3</v>
      </c>
    </row>
    <row r="209" spans="1:18" x14ac:dyDescent="0.25">
      <c r="A209" s="34">
        <v>42917</v>
      </c>
      <c r="B209" s="35">
        <v>4.7088060000000001E-2</v>
      </c>
      <c r="C209" s="35">
        <v>0</v>
      </c>
      <c r="D209" s="35">
        <v>0</v>
      </c>
      <c r="E209" s="35">
        <v>4.7088060000000001E-2</v>
      </c>
      <c r="F209" s="35">
        <v>4.7088060000000001E-2</v>
      </c>
      <c r="G209" s="35">
        <v>0</v>
      </c>
      <c r="H209" s="39">
        <v>0</v>
      </c>
      <c r="I209" s="37">
        <v>3.2439143000000002E-3</v>
      </c>
      <c r="J209" s="38">
        <v>5.7599999999999999E-6</v>
      </c>
      <c r="K209" s="38">
        <v>1.1472120000000001E-2</v>
      </c>
      <c r="L209" s="38">
        <v>7.3453399999999997E-3</v>
      </c>
      <c r="M209" s="38">
        <v>3.5293299999999998E-3</v>
      </c>
      <c r="N209" s="38">
        <v>1.7302699999999999E-3</v>
      </c>
      <c r="O209" s="38">
        <v>-1.66421E-3</v>
      </c>
      <c r="P209" s="38">
        <v>-3.2649699999999999E-3</v>
      </c>
      <c r="Q209" s="38">
        <v>-6.2861899999999997E-3</v>
      </c>
      <c r="R209" s="39">
        <v>-9.0827000000000008E-3</v>
      </c>
    </row>
    <row r="210" spans="1:18" x14ac:dyDescent="0.25">
      <c r="A210" s="34">
        <v>42948</v>
      </c>
      <c r="B210" s="35">
        <v>4.3689190000000003E-2</v>
      </c>
      <c r="C210" s="35">
        <v>0</v>
      </c>
      <c r="D210" s="35">
        <v>0</v>
      </c>
      <c r="E210" s="35">
        <v>4.3689190000000003E-2</v>
      </c>
      <c r="F210" s="35">
        <v>4.3689190000000003E-2</v>
      </c>
      <c r="G210" s="35">
        <v>0</v>
      </c>
      <c r="H210" s="39">
        <v>0</v>
      </c>
      <c r="I210" s="37">
        <v>2.9801019000000001E-3</v>
      </c>
      <c r="J210" s="38">
        <v>5.3900000000000001E-6</v>
      </c>
      <c r="K210" s="38">
        <v>1.06126E-2</v>
      </c>
      <c r="L210" s="38">
        <v>6.7955999999999997E-3</v>
      </c>
      <c r="M210" s="38">
        <v>3.2654699999999999E-3</v>
      </c>
      <c r="N210" s="38">
        <v>1.60097E-3</v>
      </c>
      <c r="O210" s="38">
        <v>-1.5399700000000001E-3</v>
      </c>
      <c r="P210" s="38">
        <v>-3.0213699999999998E-3</v>
      </c>
      <c r="Q210" s="38">
        <v>-5.8176399999999998E-3</v>
      </c>
      <c r="R210" s="39">
        <v>-8.4063699999999998E-3</v>
      </c>
    </row>
    <row r="211" spans="1:18" x14ac:dyDescent="0.25">
      <c r="A211" s="34">
        <v>42979</v>
      </c>
      <c r="B211" s="35">
        <v>5.7245949999999997E-2</v>
      </c>
      <c r="C211" s="35">
        <v>0</v>
      </c>
      <c r="D211" s="35">
        <v>0</v>
      </c>
      <c r="E211" s="35">
        <v>5.7245949999999997E-2</v>
      </c>
      <c r="F211" s="35">
        <v>5.7245949999999997E-2</v>
      </c>
      <c r="G211" s="35">
        <v>0</v>
      </c>
      <c r="H211" s="39">
        <v>0</v>
      </c>
      <c r="I211" s="37">
        <v>3.8316994000000002E-3</v>
      </c>
      <c r="J211" s="38">
        <v>7.1799999999999999E-6</v>
      </c>
      <c r="K211" s="38">
        <v>1.3866430000000001E-2</v>
      </c>
      <c r="L211" s="38">
        <v>8.8799199999999995E-3</v>
      </c>
      <c r="M211" s="38">
        <v>4.2674100000000001E-3</v>
      </c>
      <c r="N211" s="38">
        <v>2.0922900000000001E-3</v>
      </c>
      <c r="O211" s="38">
        <v>-2.0127399999999998E-3</v>
      </c>
      <c r="P211" s="38">
        <v>-3.9490699999999998E-3</v>
      </c>
      <c r="Q211" s="38">
        <v>-7.6045399999999999E-3</v>
      </c>
      <c r="R211" s="39">
        <v>-1.0989240000000001E-2</v>
      </c>
    </row>
    <row r="212" spans="1:18" x14ac:dyDescent="0.25">
      <c r="A212" s="34">
        <v>43009</v>
      </c>
      <c r="B212" s="35">
        <v>4.109144E-2</v>
      </c>
      <c r="C212" s="35">
        <v>0</v>
      </c>
      <c r="D212" s="35">
        <v>0</v>
      </c>
      <c r="E212" s="35">
        <v>4.109144E-2</v>
      </c>
      <c r="F212" s="35">
        <v>4.109144E-2</v>
      </c>
      <c r="G212" s="35">
        <v>0</v>
      </c>
      <c r="H212" s="39">
        <v>0</v>
      </c>
      <c r="I212" s="37">
        <v>2.7835028E-3</v>
      </c>
      <c r="J212" s="38">
        <v>5.13E-6</v>
      </c>
      <c r="K212" s="38">
        <v>9.9096600000000007E-3</v>
      </c>
      <c r="L212" s="38">
        <v>6.34674E-3</v>
      </c>
      <c r="M212" s="38">
        <v>3.05039E-3</v>
      </c>
      <c r="N212" s="38">
        <v>1.4956699999999999E-3</v>
      </c>
      <c r="O212" s="38">
        <v>-1.43896E-3</v>
      </c>
      <c r="P212" s="38">
        <v>-2.8234499999999999E-3</v>
      </c>
      <c r="Q212" s="38">
        <v>-5.4375999999999999E-3</v>
      </c>
      <c r="R212" s="39">
        <v>-7.8587099999999997E-3</v>
      </c>
    </row>
    <row r="213" spans="1:18" x14ac:dyDescent="0.25">
      <c r="A213" s="34">
        <v>43040</v>
      </c>
      <c r="B213" s="35">
        <v>2.709686E-2</v>
      </c>
      <c r="C213" s="35">
        <v>0</v>
      </c>
      <c r="D213" s="35">
        <v>0</v>
      </c>
      <c r="E213" s="35">
        <v>2.709686E-2</v>
      </c>
      <c r="F213" s="35">
        <v>2.709686E-2</v>
      </c>
      <c r="G213" s="35">
        <v>0</v>
      </c>
      <c r="H213" s="39">
        <v>0</v>
      </c>
      <c r="I213" s="37">
        <v>1.9373624999999999E-3</v>
      </c>
      <c r="J213" s="38">
        <v>3.27E-6</v>
      </c>
      <c r="K213" s="38">
        <v>6.4850799999999998E-3</v>
      </c>
      <c r="L213" s="38">
        <v>4.1541499999999997E-3</v>
      </c>
      <c r="M213" s="38">
        <v>1.9969300000000001E-3</v>
      </c>
      <c r="N213" s="38">
        <v>9.7922000000000005E-4</v>
      </c>
      <c r="O213" s="38">
        <v>-9.4227999999999998E-4</v>
      </c>
      <c r="P213" s="38">
        <v>-1.84906E-3</v>
      </c>
      <c r="Q213" s="38">
        <v>-3.56171E-3</v>
      </c>
      <c r="R213" s="39">
        <v>-5.1485400000000001E-3</v>
      </c>
    </row>
    <row r="214" spans="1:18" x14ac:dyDescent="0.25">
      <c r="A214" s="34">
        <v>43070</v>
      </c>
      <c r="B214" s="35">
        <v>2.7822240000000002E-2</v>
      </c>
      <c r="C214" s="35">
        <v>0</v>
      </c>
      <c r="D214" s="35">
        <v>0</v>
      </c>
      <c r="E214" s="35">
        <v>2.7822240000000002E-2</v>
      </c>
      <c r="F214" s="35">
        <v>2.7822240000000002E-2</v>
      </c>
      <c r="G214" s="35">
        <v>0</v>
      </c>
      <c r="H214" s="39">
        <v>0</v>
      </c>
      <c r="I214" s="37">
        <v>2.0892390000000001E-3</v>
      </c>
      <c r="J214" s="38">
        <v>3.2600000000000001E-6</v>
      </c>
      <c r="K214" s="38">
        <v>6.60672E-3</v>
      </c>
      <c r="L214" s="38">
        <v>4.2328499999999998E-3</v>
      </c>
      <c r="M214" s="38">
        <v>2.0351499999999999E-3</v>
      </c>
      <c r="N214" s="38">
        <v>9.9806999999999999E-4</v>
      </c>
      <c r="O214" s="38">
        <v>-9.6058000000000005E-4</v>
      </c>
      <c r="P214" s="38">
        <v>-1.88518E-3</v>
      </c>
      <c r="Q214" s="38">
        <v>-3.6319999999999998E-3</v>
      </c>
      <c r="R214" s="39">
        <v>-5.2511800000000003E-3</v>
      </c>
    </row>
    <row r="215" spans="1:18" x14ac:dyDescent="0.25">
      <c r="A215" s="34"/>
      <c r="B215" s="35"/>
      <c r="C215" s="35"/>
      <c r="D215" s="35"/>
      <c r="E215" s="35"/>
      <c r="F215" s="35"/>
      <c r="G215" s="35"/>
      <c r="H215" s="39"/>
      <c r="I215" s="37"/>
      <c r="R215" s="39"/>
    </row>
    <row r="216" spans="1:18" x14ac:dyDescent="0.25">
      <c r="A216" s="34"/>
      <c r="B216" s="35"/>
      <c r="C216" s="35"/>
      <c r="D216" s="35"/>
      <c r="E216" s="35"/>
      <c r="F216" s="35"/>
      <c r="G216" s="35"/>
      <c r="H216" s="39"/>
      <c r="I216" s="37"/>
      <c r="R216" s="39"/>
    </row>
    <row r="217" spans="1:18" x14ac:dyDescent="0.25">
      <c r="A217" s="34"/>
      <c r="B217" s="35"/>
      <c r="C217" s="35"/>
      <c r="D217" s="35"/>
      <c r="E217" s="35"/>
      <c r="F217" s="35"/>
      <c r="G217" s="35"/>
      <c r="H217" s="39"/>
      <c r="I217" s="37"/>
      <c r="R217" s="39"/>
    </row>
    <row r="218" spans="1:18" x14ac:dyDescent="0.25">
      <c r="A218" s="34"/>
      <c r="B218" s="35"/>
      <c r="C218" s="35"/>
      <c r="D218" s="35"/>
      <c r="E218" s="35"/>
      <c r="F218" s="35"/>
      <c r="G218" s="35"/>
      <c r="H218" s="39"/>
      <c r="I218" s="37"/>
      <c r="R218" s="39"/>
    </row>
    <row r="219" spans="1:18" x14ac:dyDescent="0.25">
      <c r="A219" s="34"/>
      <c r="B219" s="35"/>
      <c r="C219" s="35"/>
      <c r="D219" s="35"/>
      <c r="E219" s="35"/>
      <c r="F219" s="35"/>
      <c r="G219" s="35"/>
      <c r="H219" s="39"/>
      <c r="I219" s="37"/>
      <c r="R219" s="39"/>
    </row>
    <row r="220" spans="1:18" x14ac:dyDescent="0.25">
      <c r="A220" s="34"/>
      <c r="B220" s="35"/>
      <c r="C220" s="35"/>
      <c r="D220" s="35"/>
      <c r="E220" s="35"/>
      <c r="F220" s="35"/>
      <c r="G220" s="35"/>
      <c r="H220" s="39"/>
      <c r="I220" s="37"/>
      <c r="R220" s="39"/>
    </row>
    <row r="221" spans="1:18" x14ac:dyDescent="0.25">
      <c r="A221" s="34"/>
      <c r="B221" s="35"/>
      <c r="C221" s="35"/>
      <c r="D221" s="35"/>
      <c r="E221" s="35"/>
      <c r="F221" s="35"/>
      <c r="G221" s="35"/>
      <c r="H221" s="39"/>
      <c r="I221" s="37"/>
      <c r="R221" s="39"/>
    </row>
    <row r="222" spans="1:18" x14ac:dyDescent="0.25">
      <c r="A222" s="34"/>
      <c r="B222" s="35"/>
      <c r="C222" s="35"/>
      <c r="D222" s="35"/>
      <c r="E222" s="35"/>
      <c r="F222" s="35"/>
      <c r="G222" s="35"/>
      <c r="H222" s="39"/>
      <c r="I222" s="37"/>
      <c r="R222" s="39"/>
    </row>
    <row r="223" spans="1:18" x14ac:dyDescent="0.25">
      <c r="A223" s="34"/>
      <c r="B223" s="35"/>
      <c r="C223" s="35"/>
      <c r="D223" s="35"/>
      <c r="E223" s="35"/>
      <c r="F223" s="35"/>
      <c r="G223" s="35"/>
      <c r="H223" s="39"/>
      <c r="I223" s="37"/>
      <c r="R223" s="39"/>
    </row>
    <row r="224" spans="1:18" x14ac:dyDescent="0.25">
      <c r="A224" s="34"/>
      <c r="B224" s="35"/>
      <c r="C224" s="35"/>
      <c r="D224" s="35"/>
      <c r="E224" s="35"/>
      <c r="F224" s="35"/>
      <c r="G224" s="35"/>
      <c r="H224" s="39"/>
      <c r="I224" s="37"/>
      <c r="R224" s="39"/>
    </row>
    <row r="225" spans="1:18" x14ac:dyDescent="0.25">
      <c r="A225" s="34"/>
      <c r="B225" s="35"/>
      <c r="C225" s="35"/>
      <c r="D225" s="35"/>
      <c r="E225" s="35"/>
      <c r="F225" s="35"/>
      <c r="G225" s="35"/>
      <c r="H225" s="39"/>
      <c r="I225" s="37"/>
      <c r="R225" s="39"/>
    </row>
    <row r="226" spans="1:18" x14ac:dyDescent="0.25">
      <c r="A226" s="34"/>
      <c r="B226" s="35"/>
      <c r="C226" s="35"/>
      <c r="D226" s="35"/>
      <c r="E226" s="35"/>
      <c r="F226" s="35"/>
      <c r="G226" s="35"/>
      <c r="H226" s="39"/>
      <c r="I226" s="37"/>
      <c r="R226" s="39"/>
    </row>
    <row r="227" spans="1:18" x14ac:dyDescent="0.25">
      <c r="A227" s="34"/>
      <c r="B227" s="35"/>
      <c r="C227" s="35"/>
      <c r="D227" s="35"/>
      <c r="E227" s="35"/>
      <c r="F227" s="35"/>
      <c r="G227" s="35"/>
      <c r="H227" s="39"/>
      <c r="I227" s="37"/>
      <c r="R227" s="39"/>
    </row>
    <row r="228" spans="1:18" x14ac:dyDescent="0.25">
      <c r="A228" s="34"/>
      <c r="B228" s="35"/>
      <c r="C228" s="35"/>
      <c r="D228" s="35"/>
      <c r="E228" s="35"/>
      <c r="F228" s="35"/>
      <c r="G228" s="35"/>
      <c r="H228" s="39"/>
      <c r="I228" s="37"/>
      <c r="R228" s="39"/>
    </row>
    <row r="229" spans="1:18" x14ac:dyDescent="0.25">
      <c r="A229" s="34"/>
      <c r="B229" s="35"/>
      <c r="C229" s="35"/>
      <c r="D229" s="35"/>
      <c r="E229" s="35"/>
      <c r="F229" s="35"/>
      <c r="G229" s="35"/>
      <c r="H229" s="39"/>
      <c r="I229" s="37"/>
      <c r="R229" s="39"/>
    </row>
    <row r="230" spans="1:18" x14ac:dyDescent="0.25">
      <c r="A230" s="34"/>
      <c r="B230" s="35"/>
      <c r="C230" s="35"/>
      <c r="D230" s="35"/>
      <c r="E230" s="35"/>
      <c r="F230" s="35"/>
      <c r="G230" s="35"/>
      <c r="H230" s="39"/>
      <c r="I230" s="37"/>
      <c r="R230" s="39"/>
    </row>
    <row r="231" spans="1:18" x14ac:dyDescent="0.25">
      <c r="A231" s="34"/>
      <c r="B231" s="35"/>
      <c r="C231" s="35"/>
      <c r="D231" s="35"/>
      <c r="E231" s="35"/>
      <c r="F231" s="35"/>
      <c r="G231" s="35"/>
      <c r="H231" s="39"/>
      <c r="I231" s="37"/>
      <c r="R231" s="39"/>
    </row>
    <row r="232" spans="1:18" x14ac:dyDescent="0.25">
      <c r="A232" s="34"/>
      <c r="B232" s="35"/>
      <c r="C232" s="35"/>
      <c r="D232" s="35"/>
      <c r="E232" s="35"/>
      <c r="F232" s="35"/>
      <c r="G232" s="35"/>
      <c r="H232" s="39"/>
      <c r="I232" s="37"/>
      <c r="R232" s="39"/>
    </row>
    <row r="233" spans="1:18" x14ac:dyDescent="0.25">
      <c r="A233" s="34"/>
      <c r="B233" s="35"/>
      <c r="C233" s="35"/>
      <c r="D233" s="35"/>
      <c r="E233" s="35"/>
      <c r="F233" s="35"/>
      <c r="G233" s="35"/>
      <c r="H233" s="39"/>
      <c r="I233" s="37"/>
      <c r="R233" s="39"/>
    </row>
    <row r="234" spans="1:18" x14ac:dyDescent="0.25">
      <c r="A234" s="34"/>
      <c r="B234" s="35"/>
      <c r="C234" s="35"/>
      <c r="D234" s="35"/>
      <c r="E234" s="35"/>
      <c r="F234" s="35"/>
      <c r="G234" s="35"/>
      <c r="H234" s="39"/>
      <c r="I234" s="37"/>
      <c r="R234" s="39"/>
    </row>
    <row r="235" spans="1:18" x14ac:dyDescent="0.25">
      <c r="A235" s="34"/>
      <c r="B235" s="35"/>
      <c r="C235" s="35"/>
      <c r="D235" s="35"/>
      <c r="E235" s="35"/>
      <c r="F235" s="35"/>
      <c r="G235" s="35"/>
      <c r="H235" s="39"/>
      <c r="I235" s="37"/>
      <c r="R235" s="39"/>
    </row>
    <row r="236" spans="1:18" x14ac:dyDescent="0.25">
      <c r="A236" s="34"/>
      <c r="B236" s="35"/>
      <c r="C236" s="35"/>
      <c r="D236" s="35"/>
      <c r="E236" s="35"/>
      <c r="F236" s="35"/>
      <c r="G236" s="35"/>
      <c r="H236" s="39"/>
      <c r="I236" s="37"/>
      <c r="R236" s="39"/>
    </row>
    <row r="237" spans="1:18" x14ac:dyDescent="0.25">
      <c r="A237" s="34"/>
      <c r="B237" s="35"/>
      <c r="C237" s="35"/>
      <c r="D237" s="35"/>
      <c r="E237" s="35"/>
      <c r="F237" s="35"/>
      <c r="G237" s="35"/>
      <c r="H237" s="39"/>
      <c r="I237" s="37"/>
      <c r="R237" s="39"/>
    </row>
    <row r="238" spans="1:18" x14ac:dyDescent="0.25">
      <c r="A238" s="34"/>
      <c r="B238" s="35"/>
      <c r="C238" s="35"/>
      <c r="D238" s="35"/>
      <c r="E238" s="35"/>
      <c r="F238" s="35"/>
      <c r="G238" s="35"/>
      <c r="H238" s="39"/>
      <c r="I238" s="37"/>
      <c r="R238" s="39"/>
    </row>
    <row r="239" spans="1:18" x14ac:dyDescent="0.25">
      <c r="A239" s="34"/>
      <c r="B239" s="35"/>
      <c r="C239" s="35"/>
      <c r="D239" s="35"/>
      <c r="E239" s="35"/>
      <c r="F239" s="35"/>
      <c r="G239" s="35"/>
      <c r="H239" s="39"/>
      <c r="I239" s="37"/>
      <c r="R239" s="39"/>
    </row>
    <row r="240" spans="1:18" x14ac:dyDescent="0.25">
      <c r="A240" s="34"/>
      <c r="B240" s="35"/>
      <c r="C240" s="35"/>
      <c r="D240" s="35"/>
      <c r="E240" s="35"/>
      <c r="F240" s="35"/>
      <c r="G240" s="35"/>
      <c r="H240" s="39"/>
      <c r="I240" s="37"/>
      <c r="R240" s="39"/>
    </row>
    <row r="241" spans="1:18" x14ac:dyDescent="0.25">
      <c r="A241" s="34"/>
      <c r="B241" s="35"/>
      <c r="C241" s="35"/>
      <c r="D241" s="35"/>
      <c r="E241" s="35"/>
      <c r="F241" s="35"/>
      <c r="G241" s="35"/>
      <c r="H241" s="39"/>
      <c r="I241" s="37"/>
      <c r="R241" s="39"/>
    </row>
    <row r="242" spans="1:18" x14ac:dyDescent="0.25">
      <c r="A242" s="34"/>
      <c r="B242" s="35"/>
      <c r="C242" s="35"/>
      <c r="D242" s="35"/>
      <c r="E242" s="35"/>
      <c r="F242" s="35"/>
      <c r="G242" s="35"/>
      <c r="H242" s="39"/>
      <c r="I242" s="37"/>
      <c r="R242" s="39"/>
    </row>
    <row r="243" spans="1:18" x14ac:dyDescent="0.25">
      <c r="A243" s="34"/>
      <c r="B243" s="35"/>
      <c r="C243" s="35"/>
      <c r="D243" s="35"/>
      <c r="E243" s="35"/>
      <c r="F243" s="35"/>
      <c r="G243" s="35"/>
      <c r="H243" s="39"/>
      <c r="I243" s="37"/>
      <c r="R243" s="39"/>
    </row>
    <row r="244" spans="1:18" x14ac:dyDescent="0.25">
      <c r="A244" s="34"/>
      <c r="B244" s="35"/>
      <c r="C244" s="35"/>
      <c r="D244" s="35"/>
      <c r="E244" s="35"/>
      <c r="F244" s="35"/>
      <c r="G244" s="35"/>
      <c r="H244" s="39"/>
      <c r="I244" s="37"/>
      <c r="R244" s="39"/>
    </row>
    <row r="245" spans="1:18" x14ac:dyDescent="0.25">
      <c r="A245" s="34"/>
      <c r="B245" s="35"/>
      <c r="C245" s="35"/>
      <c r="D245" s="35"/>
      <c r="E245" s="35"/>
      <c r="F245" s="35"/>
      <c r="G245" s="35"/>
      <c r="H245" s="39"/>
      <c r="I245" s="37"/>
      <c r="R245" s="39"/>
    </row>
    <row r="246" spans="1:18" x14ac:dyDescent="0.25">
      <c r="A246" s="34"/>
      <c r="B246" s="35"/>
      <c r="C246" s="35"/>
      <c r="D246" s="35"/>
      <c r="E246" s="35"/>
      <c r="F246" s="35"/>
      <c r="G246" s="35"/>
      <c r="H246" s="39"/>
      <c r="I246" s="37"/>
      <c r="R246" s="39"/>
    </row>
    <row r="247" spans="1:18" x14ac:dyDescent="0.25">
      <c r="A247" s="34"/>
      <c r="B247" s="35"/>
      <c r="C247" s="35"/>
      <c r="D247" s="35"/>
      <c r="E247" s="35"/>
      <c r="F247" s="35"/>
      <c r="G247" s="35"/>
      <c r="H247" s="39"/>
      <c r="I247" s="37"/>
      <c r="R247" s="39"/>
    </row>
    <row r="248" spans="1:18" x14ac:dyDescent="0.25">
      <c r="A248" s="34"/>
      <c r="B248" s="35"/>
      <c r="C248" s="35"/>
      <c r="D248" s="35"/>
      <c r="E248" s="35"/>
      <c r="F248" s="35"/>
      <c r="G248" s="35"/>
      <c r="H248" s="39"/>
      <c r="I248" s="37"/>
      <c r="R248" s="39"/>
    </row>
    <row r="249" spans="1:18" x14ac:dyDescent="0.25">
      <c r="A249" s="34"/>
      <c r="B249" s="35"/>
      <c r="C249" s="35"/>
      <c r="D249" s="35"/>
      <c r="E249" s="35"/>
      <c r="F249" s="35"/>
      <c r="G249" s="35"/>
      <c r="H249" s="39"/>
      <c r="I249" s="37"/>
      <c r="R249" s="39"/>
    </row>
    <row r="250" spans="1:18" x14ac:dyDescent="0.25">
      <c r="A250" s="34"/>
      <c r="B250" s="35"/>
      <c r="C250" s="35"/>
      <c r="D250" s="35"/>
      <c r="E250" s="35"/>
      <c r="F250" s="35"/>
      <c r="G250" s="35"/>
      <c r="H250" s="39"/>
      <c r="I250" s="37"/>
      <c r="R250" s="39"/>
    </row>
    <row r="251" spans="1:18" x14ac:dyDescent="0.25">
      <c r="A251" s="34"/>
      <c r="B251" s="35"/>
      <c r="C251" s="35"/>
      <c r="D251" s="35"/>
      <c r="E251" s="35"/>
      <c r="F251" s="35"/>
      <c r="G251" s="35"/>
      <c r="H251" s="39"/>
      <c r="I251" s="37"/>
      <c r="R251" s="39"/>
    </row>
    <row r="252" spans="1:18" x14ac:dyDescent="0.25">
      <c r="A252" s="34"/>
      <c r="B252" s="35"/>
      <c r="C252" s="35"/>
      <c r="D252" s="35"/>
      <c r="E252" s="35"/>
      <c r="F252" s="35"/>
      <c r="G252" s="35"/>
      <c r="H252" s="39"/>
      <c r="I252" s="37"/>
      <c r="R252" s="39"/>
    </row>
    <row r="253" spans="1:18" x14ac:dyDescent="0.25">
      <c r="A253" s="34"/>
      <c r="B253" s="35"/>
      <c r="C253" s="35"/>
      <c r="D253" s="35"/>
      <c r="E253" s="35"/>
      <c r="F253" s="35"/>
      <c r="G253" s="35"/>
      <c r="H253" s="39"/>
      <c r="I253" s="37"/>
      <c r="R253" s="39"/>
    </row>
    <row r="254" spans="1:18" x14ac:dyDescent="0.25">
      <c r="A254" s="34"/>
      <c r="B254" s="35"/>
      <c r="C254" s="35"/>
      <c r="D254" s="35"/>
      <c r="E254" s="35"/>
      <c r="F254" s="35"/>
      <c r="G254" s="35"/>
      <c r="H254" s="39"/>
      <c r="I254" s="37"/>
      <c r="R254" s="39"/>
    </row>
    <row r="255" spans="1:18" x14ac:dyDescent="0.25">
      <c r="A255" s="34"/>
      <c r="B255" s="35"/>
      <c r="C255" s="35"/>
      <c r="D255" s="35"/>
      <c r="E255" s="35"/>
      <c r="F255" s="35"/>
      <c r="G255" s="35"/>
      <c r="H255" s="39"/>
      <c r="I255" s="37"/>
      <c r="R255" s="39"/>
    </row>
    <row r="256" spans="1:18" x14ac:dyDescent="0.25">
      <c r="A256" s="34"/>
      <c r="B256" s="35"/>
      <c r="C256" s="35"/>
      <c r="D256" s="35"/>
      <c r="E256" s="35"/>
      <c r="F256" s="35"/>
      <c r="G256" s="35"/>
      <c r="H256" s="39"/>
      <c r="I256" s="37"/>
      <c r="R256" s="39"/>
    </row>
    <row r="257" spans="1:18" x14ac:dyDescent="0.25">
      <c r="A257" s="34"/>
      <c r="B257" s="35"/>
      <c r="C257" s="35"/>
      <c r="D257" s="35"/>
      <c r="E257" s="35"/>
      <c r="F257" s="35"/>
      <c r="G257" s="35"/>
      <c r="H257" s="39"/>
      <c r="I257" s="37"/>
      <c r="R257" s="39"/>
    </row>
    <row r="258" spans="1:18" x14ac:dyDescent="0.25">
      <c r="A258" s="34"/>
      <c r="B258" s="35"/>
      <c r="C258" s="35"/>
      <c r="D258" s="35"/>
      <c r="E258" s="35"/>
      <c r="F258" s="35"/>
      <c r="G258" s="35"/>
      <c r="H258" s="39"/>
      <c r="I258" s="37"/>
      <c r="R258" s="39"/>
    </row>
    <row r="259" spans="1:18" x14ac:dyDescent="0.25">
      <c r="A259" s="34"/>
      <c r="B259" s="35"/>
      <c r="C259" s="35"/>
      <c r="D259" s="35"/>
      <c r="E259" s="35"/>
      <c r="F259" s="35"/>
      <c r="G259" s="35"/>
      <c r="H259" s="39"/>
      <c r="I259" s="37"/>
      <c r="R259" s="39"/>
    </row>
    <row r="260" spans="1:18" x14ac:dyDescent="0.25">
      <c r="A260" s="34"/>
      <c r="B260" s="35"/>
      <c r="C260" s="35"/>
      <c r="D260" s="35"/>
      <c r="E260" s="35"/>
      <c r="F260" s="35"/>
      <c r="G260" s="35"/>
      <c r="H260" s="39"/>
      <c r="I260" s="37"/>
      <c r="R260" s="39"/>
    </row>
    <row r="261" spans="1:18" x14ac:dyDescent="0.25">
      <c r="A261" s="34"/>
      <c r="B261" s="35"/>
      <c r="C261" s="35"/>
      <c r="D261" s="35"/>
      <c r="E261" s="35"/>
      <c r="F261" s="35"/>
      <c r="G261" s="35"/>
      <c r="H261" s="39"/>
      <c r="I261" s="37"/>
      <c r="R261" s="39"/>
    </row>
    <row r="262" spans="1:18" x14ac:dyDescent="0.25">
      <c r="A262" s="34"/>
      <c r="B262" s="35"/>
      <c r="C262" s="35"/>
      <c r="D262" s="35"/>
      <c r="E262" s="35"/>
      <c r="F262" s="35"/>
      <c r="G262" s="35"/>
      <c r="H262" s="39"/>
      <c r="I262" s="37"/>
      <c r="R262" s="39"/>
    </row>
    <row r="263" spans="1:18" x14ac:dyDescent="0.25">
      <c r="A263" s="34"/>
      <c r="B263" s="35"/>
      <c r="C263" s="35"/>
      <c r="D263" s="35"/>
      <c r="E263" s="35"/>
      <c r="F263" s="35"/>
      <c r="G263" s="35"/>
      <c r="H263" s="39"/>
      <c r="I263" s="37"/>
      <c r="R263" s="39"/>
    </row>
    <row r="264" spans="1:18" x14ac:dyDescent="0.25">
      <c r="A264" s="34"/>
      <c r="B264" s="35"/>
      <c r="C264" s="35"/>
      <c r="D264" s="35"/>
      <c r="E264" s="35"/>
      <c r="F264" s="35"/>
      <c r="G264" s="35"/>
      <c r="H264" s="39"/>
      <c r="I264" s="37"/>
      <c r="R264" s="39"/>
    </row>
    <row r="265" spans="1:18" x14ac:dyDescent="0.25">
      <c r="A265" s="34"/>
      <c r="B265" s="35"/>
      <c r="C265" s="35"/>
      <c r="D265" s="35"/>
      <c r="E265" s="35"/>
      <c r="F265" s="35"/>
      <c r="G265" s="35"/>
      <c r="H265" s="39"/>
      <c r="I265" s="37"/>
      <c r="R265" s="39"/>
    </row>
    <row r="266" spans="1:18" x14ac:dyDescent="0.25">
      <c r="A266" s="34"/>
      <c r="B266" s="35"/>
      <c r="C266" s="35"/>
      <c r="D266" s="35"/>
      <c r="E266" s="35"/>
      <c r="F266" s="35"/>
      <c r="G266" s="35"/>
      <c r="H266" s="39"/>
      <c r="I266" s="37"/>
      <c r="R266" s="39"/>
    </row>
    <row r="267" spans="1:18" x14ac:dyDescent="0.25">
      <c r="A267" s="34"/>
      <c r="B267" s="35"/>
      <c r="C267" s="35"/>
      <c r="D267" s="35"/>
      <c r="E267" s="35"/>
      <c r="F267" s="35"/>
      <c r="G267" s="35"/>
      <c r="H267" s="39"/>
      <c r="I267" s="37"/>
      <c r="R267" s="39"/>
    </row>
    <row r="268" spans="1:18" x14ac:dyDescent="0.25">
      <c r="A268" s="34"/>
      <c r="B268" s="35"/>
      <c r="C268" s="35"/>
      <c r="D268" s="35"/>
      <c r="E268" s="35"/>
      <c r="F268" s="35"/>
      <c r="G268" s="35"/>
      <c r="H268" s="39"/>
      <c r="I268" s="37"/>
      <c r="R268" s="39"/>
    </row>
    <row r="269" spans="1:18" x14ac:dyDescent="0.25">
      <c r="A269" s="34"/>
      <c r="B269" s="35"/>
      <c r="C269" s="35"/>
      <c r="D269" s="35"/>
      <c r="E269" s="35"/>
      <c r="F269" s="35"/>
      <c r="G269" s="35"/>
      <c r="H269" s="39"/>
      <c r="I269" s="37"/>
      <c r="R269" s="39"/>
    </row>
    <row r="270" spans="1:18" x14ac:dyDescent="0.25">
      <c r="A270" s="34"/>
      <c r="B270" s="35"/>
      <c r="C270" s="35"/>
      <c r="D270" s="35"/>
      <c r="E270" s="35"/>
      <c r="F270" s="35"/>
      <c r="G270" s="35"/>
      <c r="H270" s="39"/>
      <c r="I270" s="37"/>
      <c r="R270" s="39"/>
    </row>
    <row r="271" spans="1:18" x14ac:dyDescent="0.25">
      <c r="A271" s="34"/>
      <c r="B271" s="35"/>
      <c r="C271" s="35"/>
      <c r="D271" s="35"/>
      <c r="E271" s="35"/>
      <c r="F271" s="35"/>
      <c r="G271" s="35"/>
      <c r="H271" s="39"/>
      <c r="I271" s="37"/>
      <c r="R271" s="39"/>
    </row>
    <row r="272" spans="1:18" x14ac:dyDescent="0.25">
      <c r="A272" s="34"/>
      <c r="B272" s="35"/>
      <c r="C272" s="35"/>
      <c r="D272" s="35"/>
      <c r="E272" s="35"/>
      <c r="F272" s="35"/>
      <c r="G272" s="35"/>
      <c r="H272" s="39"/>
      <c r="I272" s="37"/>
      <c r="R272" s="39"/>
    </row>
    <row r="273" spans="1:18" x14ac:dyDescent="0.25">
      <c r="A273" s="34"/>
      <c r="B273" s="35"/>
      <c r="C273" s="35"/>
      <c r="D273" s="35"/>
      <c r="E273" s="35"/>
      <c r="F273" s="35"/>
      <c r="G273" s="35"/>
      <c r="H273" s="39"/>
      <c r="I273" s="37"/>
      <c r="R273" s="39"/>
    </row>
    <row r="274" spans="1:18" x14ac:dyDescent="0.25">
      <c r="A274" s="34"/>
      <c r="B274" s="35"/>
      <c r="C274" s="35"/>
      <c r="D274" s="35"/>
      <c r="E274" s="35"/>
      <c r="F274" s="35"/>
      <c r="G274" s="35"/>
      <c r="H274" s="39"/>
      <c r="I274" s="37"/>
      <c r="R274" s="39"/>
    </row>
    <row r="275" spans="1:18" x14ac:dyDescent="0.25">
      <c r="A275" s="34"/>
      <c r="B275" s="35"/>
      <c r="C275" s="35"/>
      <c r="D275" s="35"/>
      <c r="E275" s="35"/>
      <c r="F275" s="35"/>
      <c r="G275" s="35"/>
      <c r="H275" s="39"/>
      <c r="I275" s="37"/>
      <c r="R275" s="39"/>
    </row>
    <row r="276" spans="1:18" x14ac:dyDescent="0.25">
      <c r="A276" s="34"/>
      <c r="B276" s="35"/>
      <c r="C276" s="35"/>
      <c r="D276" s="35"/>
      <c r="E276" s="35"/>
      <c r="F276" s="35"/>
      <c r="G276" s="35"/>
      <c r="H276" s="39"/>
      <c r="I276" s="37"/>
      <c r="R276" s="39"/>
    </row>
    <row r="277" spans="1:18" x14ac:dyDescent="0.25">
      <c r="A277" s="34"/>
      <c r="B277" s="35"/>
      <c r="C277" s="35"/>
      <c r="D277" s="35"/>
      <c r="E277" s="35"/>
      <c r="F277" s="35"/>
      <c r="G277" s="35"/>
      <c r="H277" s="39"/>
      <c r="I277" s="37"/>
      <c r="R277" s="39"/>
    </row>
    <row r="278" spans="1:18" x14ac:dyDescent="0.25">
      <c r="A278" s="34"/>
      <c r="B278" s="35"/>
      <c r="C278" s="35"/>
      <c r="D278" s="35"/>
      <c r="E278" s="35"/>
      <c r="F278" s="35"/>
      <c r="G278" s="35"/>
      <c r="H278" s="39"/>
      <c r="I278" s="37"/>
      <c r="R278" s="39"/>
    </row>
    <row r="279" spans="1:18" x14ac:dyDescent="0.25">
      <c r="A279" s="34"/>
      <c r="B279" s="35"/>
      <c r="C279" s="35"/>
      <c r="D279" s="35"/>
      <c r="E279" s="35"/>
      <c r="F279" s="35"/>
      <c r="G279" s="35"/>
      <c r="H279" s="39"/>
      <c r="I279" s="37"/>
      <c r="R279" s="39"/>
    </row>
    <row r="280" spans="1:18" x14ac:dyDescent="0.25">
      <c r="A280" s="34"/>
      <c r="B280" s="35"/>
      <c r="C280" s="35"/>
      <c r="D280" s="35"/>
      <c r="E280" s="35"/>
      <c r="F280" s="35"/>
      <c r="G280" s="35"/>
      <c r="H280" s="39"/>
      <c r="I280" s="37"/>
      <c r="R280" s="39"/>
    </row>
    <row r="281" spans="1:18" x14ac:dyDescent="0.25">
      <c r="A281" s="34"/>
      <c r="B281" s="35"/>
      <c r="C281" s="35"/>
      <c r="D281" s="35"/>
      <c r="E281" s="35"/>
      <c r="F281" s="35"/>
      <c r="G281" s="35"/>
      <c r="H281" s="39"/>
      <c r="I281" s="37"/>
      <c r="R281" s="39"/>
    </row>
    <row r="282" spans="1:18" x14ac:dyDescent="0.25">
      <c r="A282" s="34"/>
      <c r="B282" s="35"/>
      <c r="C282" s="35"/>
      <c r="D282" s="35"/>
      <c r="E282" s="35"/>
      <c r="F282" s="35"/>
      <c r="G282" s="35"/>
      <c r="H282" s="39"/>
      <c r="I282" s="37"/>
      <c r="R282" s="39"/>
    </row>
    <row r="283" spans="1:18" x14ac:dyDescent="0.25">
      <c r="A283" s="34"/>
      <c r="B283" s="35"/>
      <c r="C283" s="35"/>
      <c r="D283" s="35"/>
      <c r="E283" s="35"/>
      <c r="F283" s="35"/>
      <c r="G283" s="35"/>
      <c r="H283" s="39"/>
      <c r="I283" s="37"/>
      <c r="R283" s="39"/>
    </row>
    <row r="284" spans="1:18" x14ac:dyDescent="0.25">
      <c r="A284" s="34"/>
      <c r="B284" s="35"/>
      <c r="C284" s="35"/>
      <c r="D284" s="35"/>
      <c r="E284" s="35"/>
      <c r="F284" s="35"/>
      <c r="G284" s="35"/>
      <c r="H284" s="39"/>
      <c r="I284" s="37"/>
      <c r="R284" s="39"/>
    </row>
    <row r="285" spans="1:18" x14ac:dyDescent="0.25">
      <c r="A285" s="34"/>
      <c r="B285" s="35"/>
      <c r="C285" s="35"/>
      <c r="D285" s="35"/>
      <c r="E285" s="35"/>
      <c r="F285" s="35"/>
      <c r="G285" s="35"/>
      <c r="H285" s="39"/>
      <c r="I285" s="37"/>
      <c r="R285" s="39"/>
    </row>
    <row r="286" spans="1:18" x14ac:dyDescent="0.25">
      <c r="A286" s="34"/>
      <c r="B286" s="35"/>
      <c r="C286" s="35"/>
      <c r="D286" s="35"/>
      <c r="E286" s="35"/>
      <c r="F286" s="35"/>
      <c r="G286" s="35"/>
      <c r="H286" s="39"/>
      <c r="I286" s="37"/>
      <c r="R286" s="39"/>
    </row>
    <row r="287" spans="1:18" x14ac:dyDescent="0.25">
      <c r="A287" s="34"/>
      <c r="B287" s="35"/>
      <c r="C287" s="35"/>
      <c r="D287" s="35"/>
      <c r="E287" s="35"/>
      <c r="F287" s="35"/>
      <c r="G287" s="35"/>
      <c r="H287" s="39"/>
      <c r="I287" s="37"/>
      <c r="R287" s="39"/>
    </row>
    <row r="288" spans="1:18" x14ac:dyDescent="0.25">
      <c r="A288" s="34"/>
      <c r="B288" s="35"/>
      <c r="C288" s="35"/>
      <c r="D288" s="35"/>
      <c r="E288" s="35"/>
      <c r="F288" s="35"/>
      <c r="G288" s="35"/>
      <c r="H288" s="39"/>
      <c r="I288" s="37"/>
      <c r="R288" s="39"/>
    </row>
    <row r="289" spans="1:18" x14ac:dyDescent="0.25">
      <c r="A289" s="34"/>
      <c r="B289" s="35"/>
      <c r="C289" s="35"/>
      <c r="D289" s="35"/>
      <c r="E289" s="35"/>
      <c r="F289" s="35"/>
      <c r="G289" s="35"/>
      <c r="H289" s="39"/>
      <c r="I289" s="37"/>
      <c r="R289" s="39"/>
    </row>
    <row r="290" spans="1:18" x14ac:dyDescent="0.25">
      <c r="A290" s="34"/>
      <c r="B290" s="35"/>
      <c r="C290" s="35"/>
      <c r="D290" s="35"/>
      <c r="E290" s="35"/>
      <c r="F290" s="35"/>
      <c r="G290" s="35"/>
      <c r="H290" s="39"/>
      <c r="I290" s="37"/>
      <c r="R290" s="39"/>
    </row>
    <row r="291" spans="1:18" x14ac:dyDescent="0.25">
      <c r="A291" s="34"/>
      <c r="B291" s="35"/>
      <c r="C291" s="35"/>
      <c r="D291" s="35"/>
      <c r="E291" s="35"/>
      <c r="F291" s="35"/>
      <c r="G291" s="35"/>
      <c r="H291" s="39"/>
      <c r="I291" s="37"/>
      <c r="R291" s="39"/>
    </row>
    <row r="292" spans="1:18" x14ac:dyDescent="0.25">
      <c r="A292" s="34"/>
      <c r="B292" s="35"/>
      <c r="C292" s="35"/>
      <c r="D292" s="35"/>
      <c r="E292" s="35"/>
      <c r="F292" s="35"/>
      <c r="G292" s="35"/>
      <c r="H292" s="39"/>
      <c r="I292" s="37"/>
      <c r="R292" s="39"/>
    </row>
    <row r="293" spans="1:18" x14ac:dyDescent="0.25">
      <c r="A293" s="34"/>
      <c r="B293" s="35"/>
      <c r="C293" s="35"/>
      <c r="D293" s="35"/>
      <c r="E293" s="35"/>
      <c r="F293" s="35"/>
      <c r="G293" s="35"/>
      <c r="H293" s="39"/>
      <c r="I293" s="37"/>
      <c r="R293" s="39"/>
    </row>
    <row r="294" spans="1:18" x14ac:dyDescent="0.25">
      <c r="A294" s="34"/>
      <c r="B294" s="35"/>
      <c r="C294" s="35"/>
      <c r="D294" s="35"/>
      <c r="E294" s="35"/>
      <c r="F294" s="35"/>
      <c r="G294" s="35"/>
      <c r="H294" s="39"/>
      <c r="I294" s="37"/>
      <c r="R294" s="39"/>
    </row>
    <row r="295" spans="1:18" x14ac:dyDescent="0.25">
      <c r="A295" s="34"/>
      <c r="B295" s="35"/>
      <c r="C295" s="35"/>
      <c r="D295" s="35"/>
      <c r="E295" s="35"/>
      <c r="F295" s="35"/>
      <c r="G295" s="35"/>
      <c r="H295" s="39"/>
      <c r="I295" s="37"/>
      <c r="R295" s="39"/>
    </row>
    <row r="296" spans="1:18" x14ac:dyDescent="0.25">
      <c r="A296" s="34"/>
      <c r="B296" s="35"/>
      <c r="C296" s="35"/>
      <c r="D296" s="35"/>
      <c r="E296" s="35"/>
      <c r="F296" s="35"/>
      <c r="G296" s="35"/>
      <c r="H296" s="39"/>
      <c r="I296" s="37"/>
      <c r="R296" s="39"/>
    </row>
    <row r="297" spans="1:18" x14ac:dyDescent="0.25">
      <c r="A297" s="34"/>
      <c r="B297" s="35"/>
      <c r="C297" s="35"/>
      <c r="D297" s="35"/>
      <c r="E297" s="35"/>
      <c r="F297" s="35"/>
      <c r="G297" s="35"/>
      <c r="H297" s="39"/>
      <c r="I297" s="37"/>
      <c r="R297" s="39"/>
    </row>
    <row r="298" spans="1:18" x14ac:dyDescent="0.25">
      <c r="A298" s="34"/>
      <c r="B298" s="35"/>
      <c r="C298" s="35"/>
      <c r="D298" s="35"/>
      <c r="E298" s="35"/>
      <c r="F298" s="35"/>
      <c r="G298" s="35"/>
      <c r="H298" s="39"/>
      <c r="I298" s="37"/>
      <c r="R298" s="39"/>
    </row>
    <row r="299" spans="1:18" x14ac:dyDescent="0.25">
      <c r="A299" s="34"/>
      <c r="B299" s="35"/>
      <c r="C299" s="35"/>
      <c r="D299" s="35"/>
      <c r="E299" s="35"/>
      <c r="F299" s="35"/>
      <c r="G299" s="35"/>
      <c r="H299" s="39"/>
      <c r="I299" s="37"/>
      <c r="R299" s="39"/>
    </row>
    <row r="300" spans="1:18" x14ac:dyDescent="0.25">
      <c r="A300" s="34"/>
      <c r="B300" s="35"/>
      <c r="C300" s="35"/>
      <c r="D300" s="35"/>
      <c r="E300" s="35"/>
      <c r="F300" s="35"/>
      <c r="G300" s="35"/>
      <c r="H300" s="39"/>
      <c r="I300" s="37"/>
      <c r="R300" s="39"/>
    </row>
    <row r="301" spans="1:18" x14ac:dyDescent="0.25">
      <c r="A301" s="34"/>
      <c r="B301" s="35"/>
      <c r="C301" s="35"/>
      <c r="D301" s="35"/>
      <c r="E301" s="35"/>
      <c r="F301" s="35"/>
      <c r="G301" s="35"/>
      <c r="H301" s="39"/>
      <c r="I301" s="37"/>
      <c r="R301" s="39"/>
    </row>
    <row r="302" spans="1:18" x14ac:dyDescent="0.25">
      <c r="A302" s="34"/>
      <c r="B302" s="35"/>
      <c r="C302" s="35"/>
      <c r="D302" s="35"/>
      <c r="E302" s="35"/>
      <c r="F302" s="35"/>
      <c r="G302" s="35"/>
      <c r="H302" s="39"/>
      <c r="I302" s="37"/>
      <c r="R302" s="39"/>
    </row>
    <row r="303" spans="1:18" x14ac:dyDescent="0.25">
      <c r="A303" s="34"/>
      <c r="B303" s="35"/>
      <c r="C303" s="35"/>
      <c r="D303" s="35"/>
      <c r="E303" s="35"/>
      <c r="F303" s="35"/>
      <c r="G303" s="35"/>
      <c r="H303" s="39"/>
      <c r="I303" s="37"/>
      <c r="R303" s="39"/>
    </row>
    <row r="304" spans="1:18" x14ac:dyDescent="0.25">
      <c r="A304" s="34"/>
      <c r="B304" s="35"/>
      <c r="C304" s="35"/>
      <c r="D304" s="35"/>
      <c r="E304" s="35"/>
      <c r="F304" s="35"/>
      <c r="G304" s="35"/>
      <c r="H304" s="39"/>
      <c r="I304" s="37"/>
      <c r="R304" s="39"/>
    </row>
    <row r="305" spans="1:18" x14ac:dyDescent="0.25">
      <c r="A305" s="34"/>
      <c r="B305" s="35"/>
      <c r="C305" s="35"/>
      <c r="D305" s="35"/>
      <c r="E305" s="35"/>
      <c r="F305" s="35"/>
      <c r="G305" s="35"/>
      <c r="H305" s="39"/>
      <c r="I305" s="37"/>
      <c r="R305" s="39"/>
    </row>
    <row r="306" spans="1:18" x14ac:dyDescent="0.25">
      <c r="A306" s="34"/>
      <c r="B306" s="35"/>
      <c r="C306" s="35"/>
      <c r="D306" s="35"/>
      <c r="E306" s="35"/>
      <c r="F306" s="35"/>
      <c r="G306" s="35"/>
      <c r="H306" s="39"/>
      <c r="I306" s="37"/>
      <c r="R306" s="39"/>
    </row>
    <row r="307" spans="1:18" x14ac:dyDescent="0.25">
      <c r="A307" s="34"/>
      <c r="B307" s="35"/>
      <c r="C307" s="35"/>
      <c r="D307" s="35"/>
      <c r="E307" s="35"/>
      <c r="F307" s="35"/>
      <c r="G307" s="35"/>
      <c r="H307" s="39"/>
      <c r="I307" s="37"/>
      <c r="R307" s="39"/>
    </row>
    <row r="308" spans="1:18" x14ac:dyDescent="0.25">
      <c r="A308" s="34"/>
      <c r="B308" s="35"/>
      <c r="C308" s="35"/>
      <c r="D308" s="35"/>
      <c r="E308" s="35"/>
      <c r="F308" s="35"/>
      <c r="G308" s="35"/>
      <c r="H308" s="39"/>
      <c r="I308" s="37"/>
      <c r="R308" s="39"/>
    </row>
    <row r="309" spans="1:18" x14ac:dyDescent="0.25">
      <c r="A309" s="34"/>
      <c r="B309" s="35"/>
      <c r="C309" s="35"/>
      <c r="D309" s="35"/>
      <c r="E309" s="35"/>
      <c r="F309" s="35"/>
      <c r="G309" s="35"/>
      <c r="H309" s="39"/>
      <c r="I309" s="37"/>
      <c r="R309" s="39"/>
    </row>
    <row r="310" spans="1:18" x14ac:dyDescent="0.25">
      <c r="A310" s="34"/>
      <c r="B310" s="35"/>
      <c r="C310" s="35"/>
      <c r="D310" s="35"/>
      <c r="E310" s="35"/>
      <c r="F310" s="35"/>
      <c r="G310" s="35"/>
      <c r="H310" s="39"/>
      <c r="I310" s="37"/>
      <c r="R310" s="39"/>
    </row>
    <row r="311" spans="1:18" x14ac:dyDescent="0.25">
      <c r="A311" s="34"/>
      <c r="B311" s="35"/>
      <c r="C311" s="35"/>
      <c r="D311" s="35"/>
      <c r="E311" s="35"/>
      <c r="F311" s="35"/>
      <c r="G311" s="35"/>
      <c r="H311" s="39"/>
      <c r="I311" s="37"/>
      <c r="R311" s="39"/>
    </row>
    <row r="312" spans="1:18" x14ac:dyDescent="0.25">
      <c r="A312" s="34"/>
      <c r="B312" s="35"/>
      <c r="C312" s="35"/>
      <c r="D312" s="35"/>
      <c r="E312" s="35"/>
      <c r="F312" s="35"/>
      <c r="G312" s="35"/>
      <c r="H312" s="39"/>
      <c r="I312" s="37"/>
      <c r="R312" s="39"/>
    </row>
    <row r="313" spans="1:18" x14ac:dyDescent="0.25">
      <c r="A313" s="34"/>
      <c r="B313" s="35"/>
      <c r="C313" s="35"/>
      <c r="D313" s="35"/>
      <c r="E313" s="35"/>
      <c r="F313" s="35"/>
      <c r="G313" s="35"/>
      <c r="H313" s="39"/>
      <c r="I313" s="37"/>
      <c r="R313" s="39"/>
    </row>
    <row r="314" spans="1:18" x14ac:dyDescent="0.25">
      <c r="A314" s="34"/>
      <c r="B314" s="35"/>
      <c r="C314" s="35"/>
      <c r="D314" s="35"/>
      <c r="E314" s="35"/>
      <c r="F314" s="35"/>
      <c r="G314" s="35"/>
      <c r="H314" s="39"/>
      <c r="I314" s="37"/>
      <c r="R314" s="39"/>
    </row>
    <row r="315" spans="1:18" x14ac:dyDescent="0.25">
      <c r="A315" s="34"/>
      <c r="B315" s="35"/>
      <c r="C315" s="35"/>
      <c r="D315" s="35"/>
      <c r="E315" s="35"/>
      <c r="F315" s="35"/>
      <c r="G315" s="35"/>
      <c r="H315" s="39"/>
      <c r="I315" s="37"/>
      <c r="R315" s="39"/>
    </row>
    <row r="316" spans="1:18" x14ac:dyDescent="0.25">
      <c r="A316" s="34"/>
      <c r="B316" s="35"/>
      <c r="C316" s="35"/>
      <c r="D316" s="35"/>
      <c r="E316" s="35"/>
      <c r="F316" s="35"/>
      <c r="G316" s="35"/>
      <c r="H316" s="39"/>
      <c r="I316" s="37"/>
      <c r="R316" s="39"/>
    </row>
    <row r="317" spans="1:18" x14ac:dyDescent="0.25">
      <c r="A317" s="34"/>
      <c r="B317" s="35"/>
      <c r="C317" s="35"/>
      <c r="D317" s="35"/>
      <c r="E317" s="35"/>
      <c r="F317" s="35"/>
      <c r="G317" s="35"/>
      <c r="H317" s="39"/>
      <c r="I317" s="37"/>
      <c r="R317" s="39"/>
    </row>
    <row r="318" spans="1:18" x14ac:dyDescent="0.25">
      <c r="A318" s="34"/>
      <c r="B318" s="35"/>
      <c r="C318" s="35"/>
      <c r="D318" s="35"/>
      <c r="E318" s="35"/>
      <c r="F318" s="35"/>
      <c r="G318" s="35"/>
      <c r="H318" s="39"/>
      <c r="I318" s="37"/>
      <c r="R318" s="39"/>
    </row>
    <row r="319" spans="1:18" x14ac:dyDescent="0.25">
      <c r="A319" s="34"/>
      <c r="B319" s="35"/>
      <c r="C319" s="35"/>
      <c r="D319" s="35"/>
      <c r="E319" s="35"/>
      <c r="F319" s="35"/>
      <c r="G319" s="35"/>
      <c r="H319" s="39"/>
      <c r="I319" s="37"/>
      <c r="R319" s="39"/>
    </row>
    <row r="320" spans="1:18" x14ac:dyDescent="0.25">
      <c r="A320" s="34"/>
      <c r="B320" s="35"/>
      <c r="C320" s="35"/>
      <c r="D320" s="35"/>
      <c r="E320" s="35"/>
      <c r="F320" s="35"/>
      <c r="G320" s="35"/>
      <c r="H320" s="39"/>
      <c r="I320" s="37"/>
      <c r="R320" s="39"/>
    </row>
    <row r="321" spans="1:18" x14ac:dyDescent="0.25">
      <c r="A321" s="34"/>
      <c r="B321" s="35"/>
      <c r="C321" s="35"/>
      <c r="D321" s="35"/>
      <c r="E321" s="35"/>
      <c r="F321" s="35"/>
      <c r="G321" s="35"/>
      <c r="H321" s="39"/>
      <c r="I321" s="37"/>
      <c r="R321" s="39"/>
    </row>
    <row r="322" spans="1:18" x14ac:dyDescent="0.25">
      <c r="A322" s="34"/>
      <c r="B322" s="35"/>
      <c r="C322" s="35"/>
      <c r="D322" s="35"/>
      <c r="E322" s="35"/>
      <c r="F322" s="35"/>
      <c r="G322" s="35"/>
      <c r="H322" s="39"/>
      <c r="I322" s="37"/>
      <c r="R322" s="39"/>
    </row>
    <row r="323" spans="1:18" x14ac:dyDescent="0.25">
      <c r="A323" s="34"/>
      <c r="B323" s="35"/>
      <c r="C323" s="35"/>
      <c r="D323" s="35"/>
      <c r="E323" s="35"/>
      <c r="F323" s="35"/>
      <c r="G323" s="35"/>
      <c r="H323" s="39"/>
      <c r="I323" s="37"/>
      <c r="R323" s="39"/>
    </row>
    <row r="324" spans="1:18" x14ac:dyDescent="0.25">
      <c r="A324" s="34"/>
      <c r="B324" s="35"/>
      <c r="C324" s="35"/>
      <c r="D324" s="35"/>
      <c r="E324" s="35"/>
      <c r="F324" s="35"/>
      <c r="G324" s="35"/>
      <c r="H324" s="39"/>
      <c r="I324" s="37"/>
      <c r="R324" s="39"/>
    </row>
    <row r="325" spans="1:18" x14ac:dyDescent="0.25">
      <c r="A325" s="34"/>
      <c r="B325" s="35"/>
      <c r="C325" s="35"/>
      <c r="D325" s="35"/>
      <c r="E325" s="35"/>
      <c r="F325" s="35"/>
      <c r="G325" s="35"/>
      <c r="H325" s="39"/>
      <c r="I325" s="37"/>
      <c r="R325" s="39"/>
    </row>
    <row r="326" spans="1:18" x14ac:dyDescent="0.25">
      <c r="A326" s="34"/>
      <c r="B326" s="35"/>
      <c r="C326" s="35"/>
      <c r="D326" s="35"/>
      <c r="E326" s="35"/>
      <c r="F326" s="35"/>
      <c r="G326" s="35"/>
      <c r="H326" s="39"/>
      <c r="I326" s="37"/>
      <c r="R326" s="39"/>
    </row>
    <row r="327" spans="1:18" x14ac:dyDescent="0.25">
      <c r="A327" s="34"/>
      <c r="B327" s="35"/>
      <c r="C327" s="35"/>
      <c r="D327" s="35"/>
      <c r="E327" s="35"/>
      <c r="F327" s="35"/>
      <c r="G327" s="35"/>
      <c r="H327" s="39"/>
      <c r="I327" s="37"/>
      <c r="R327" s="39"/>
    </row>
    <row r="328" spans="1:18" x14ac:dyDescent="0.25">
      <c r="A328" s="34"/>
      <c r="B328" s="35"/>
      <c r="C328" s="35"/>
      <c r="D328" s="35"/>
      <c r="E328" s="35"/>
      <c r="F328" s="35"/>
      <c r="G328" s="35"/>
      <c r="H328" s="39"/>
      <c r="I328" s="37"/>
      <c r="R328" s="39"/>
    </row>
    <row r="329" spans="1:18" x14ac:dyDescent="0.25">
      <c r="A329" s="34"/>
      <c r="B329" s="35"/>
      <c r="C329" s="35"/>
      <c r="D329" s="35"/>
      <c r="E329" s="35"/>
      <c r="F329" s="35"/>
      <c r="G329" s="35"/>
      <c r="H329" s="39"/>
      <c r="I329" s="37"/>
      <c r="R329" s="39"/>
    </row>
    <row r="330" spans="1:18" x14ac:dyDescent="0.25">
      <c r="A330" s="34"/>
      <c r="B330" s="35"/>
      <c r="C330" s="35"/>
      <c r="D330" s="35"/>
      <c r="E330" s="35"/>
      <c r="F330" s="35"/>
      <c r="G330" s="35"/>
      <c r="H330" s="39"/>
      <c r="I330" s="37"/>
      <c r="R330" s="39"/>
    </row>
    <row r="331" spans="1:18" x14ac:dyDescent="0.25">
      <c r="A331" s="34"/>
      <c r="B331" s="35"/>
      <c r="C331" s="35"/>
      <c r="D331" s="35"/>
      <c r="E331" s="35"/>
      <c r="F331" s="35"/>
      <c r="G331" s="35"/>
      <c r="H331" s="39"/>
      <c r="I331" s="37"/>
      <c r="R331" s="39"/>
    </row>
    <row r="332" spans="1:18" x14ac:dyDescent="0.25">
      <c r="A332" s="34"/>
      <c r="B332" s="35"/>
      <c r="C332" s="35"/>
      <c r="D332" s="35"/>
      <c r="E332" s="35"/>
      <c r="F332" s="35"/>
      <c r="G332" s="35"/>
      <c r="H332" s="39"/>
      <c r="I332" s="37"/>
      <c r="R332" s="39"/>
    </row>
    <row r="333" spans="1:18" x14ac:dyDescent="0.25">
      <c r="A333" s="34"/>
      <c r="B333" s="35"/>
      <c r="C333" s="35"/>
      <c r="D333" s="35"/>
      <c r="E333" s="35"/>
      <c r="F333" s="35"/>
      <c r="G333" s="35"/>
      <c r="H333" s="39"/>
      <c r="I333" s="37"/>
      <c r="R333" s="39"/>
    </row>
    <row r="334" spans="1:18" x14ac:dyDescent="0.25">
      <c r="A334" s="34"/>
      <c r="B334" s="35"/>
      <c r="C334" s="35"/>
      <c r="D334" s="35"/>
      <c r="E334" s="35"/>
      <c r="F334" s="35"/>
      <c r="G334" s="35"/>
      <c r="H334" s="39"/>
      <c r="I334" s="37"/>
      <c r="R334" s="39"/>
    </row>
    <row r="335" spans="1:18" x14ac:dyDescent="0.25">
      <c r="A335" s="34"/>
      <c r="B335" s="35"/>
      <c r="C335" s="35"/>
      <c r="D335" s="35"/>
      <c r="E335" s="35"/>
      <c r="F335" s="35"/>
      <c r="G335" s="35"/>
      <c r="H335" s="39"/>
      <c r="I335" s="37"/>
      <c r="R335" s="39"/>
    </row>
    <row r="336" spans="1:18" x14ac:dyDescent="0.25">
      <c r="A336" s="34"/>
      <c r="B336" s="35"/>
      <c r="C336" s="35"/>
      <c r="D336" s="35"/>
      <c r="E336" s="35"/>
      <c r="F336" s="35"/>
      <c r="G336" s="35"/>
      <c r="H336" s="39"/>
      <c r="I336" s="37"/>
      <c r="R336" s="39"/>
    </row>
    <row r="337" spans="1:18" x14ac:dyDescent="0.25">
      <c r="A337" s="34"/>
      <c r="B337" s="35"/>
      <c r="C337" s="35"/>
      <c r="D337" s="35"/>
      <c r="E337" s="35"/>
      <c r="F337" s="35"/>
      <c r="G337" s="35"/>
      <c r="H337" s="39"/>
      <c r="I337" s="37"/>
      <c r="R337" s="39"/>
    </row>
    <row r="338" spans="1:18" x14ac:dyDescent="0.25">
      <c r="A338" s="34"/>
      <c r="B338" s="35"/>
      <c r="C338" s="35"/>
      <c r="D338" s="35"/>
      <c r="E338" s="35"/>
      <c r="F338" s="35"/>
      <c r="G338" s="35"/>
      <c r="H338" s="39"/>
      <c r="I338" s="37"/>
      <c r="R338" s="39"/>
    </row>
    <row r="339" spans="1:18" x14ac:dyDescent="0.25">
      <c r="A339" s="34"/>
      <c r="B339" s="35"/>
      <c r="C339" s="35"/>
      <c r="D339" s="35"/>
      <c r="E339" s="35"/>
      <c r="F339" s="35"/>
      <c r="G339" s="35"/>
      <c r="H339" s="39"/>
      <c r="I339" s="37"/>
      <c r="R339" s="39"/>
    </row>
    <row r="340" spans="1:18" x14ac:dyDescent="0.25">
      <c r="A340" s="34"/>
      <c r="B340" s="35"/>
      <c r="C340" s="35"/>
      <c r="D340" s="35"/>
      <c r="E340" s="35"/>
      <c r="F340" s="35"/>
      <c r="G340" s="35"/>
      <c r="H340" s="39"/>
      <c r="I340" s="37"/>
      <c r="R340" s="39"/>
    </row>
    <row r="341" spans="1:18" x14ac:dyDescent="0.25">
      <c r="A341" s="34"/>
      <c r="B341" s="35"/>
      <c r="C341" s="35"/>
      <c r="D341" s="35"/>
      <c r="E341" s="35"/>
      <c r="F341" s="35"/>
      <c r="G341" s="35"/>
      <c r="H341" s="39"/>
      <c r="I341" s="37"/>
      <c r="R341" s="39"/>
    </row>
    <row r="342" spans="1:18" x14ac:dyDescent="0.25">
      <c r="A342" s="34"/>
      <c r="B342" s="35"/>
      <c r="C342" s="35"/>
      <c r="D342" s="35"/>
      <c r="E342" s="35"/>
      <c r="F342" s="35"/>
      <c r="G342" s="35"/>
      <c r="H342" s="39"/>
      <c r="I342" s="37"/>
      <c r="R342" s="39"/>
    </row>
    <row r="343" spans="1:18" x14ac:dyDescent="0.25">
      <c r="A343" s="34"/>
      <c r="B343" s="35"/>
      <c r="C343" s="35"/>
      <c r="D343" s="35"/>
      <c r="E343" s="35"/>
      <c r="F343" s="35"/>
      <c r="G343" s="35"/>
      <c r="H343" s="39"/>
      <c r="I343" s="37"/>
      <c r="R343" s="39"/>
    </row>
    <row r="344" spans="1:18" x14ac:dyDescent="0.25">
      <c r="A344" s="34"/>
      <c r="B344" s="35"/>
      <c r="C344" s="35"/>
      <c r="D344" s="35"/>
      <c r="E344" s="35"/>
      <c r="F344" s="35"/>
      <c r="G344" s="35"/>
      <c r="H344" s="39"/>
      <c r="I344" s="37"/>
      <c r="R344" s="39"/>
    </row>
    <row r="345" spans="1:18" x14ac:dyDescent="0.25">
      <c r="A345" s="34"/>
      <c r="B345" s="35"/>
      <c r="C345" s="35"/>
      <c r="D345" s="35"/>
      <c r="E345" s="35"/>
      <c r="F345" s="35"/>
      <c r="G345" s="35"/>
      <c r="H345" s="39"/>
      <c r="I345" s="37"/>
      <c r="R345" s="39"/>
    </row>
    <row r="346" spans="1:18" x14ac:dyDescent="0.25">
      <c r="A346" s="34"/>
      <c r="B346" s="35"/>
      <c r="C346" s="35"/>
      <c r="D346" s="35"/>
      <c r="E346" s="35"/>
      <c r="F346" s="35"/>
      <c r="G346" s="35"/>
      <c r="H346" s="39"/>
      <c r="I346" s="37"/>
      <c r="R346" s="39"/>
    </row>
    <row r="347" spans="1:18" x14ac:dyDescent="0.25">
      <c r="A347" s="34"/>
      <c r="B347" s="35"/>
      <c r="C347" s="35"/>
      <c r="D347" s="35"/>
      <c r="E347" s="35"/>
      <c r="F347" s="35"/>
      <c r="G347" s="35"/>
      <c r="H347" s="39"/>
      <c r="I347" s="37"/>
      <c r="R347" s="39"/>
    </row>
    <row r="348" spans="1:18" x14ac:dyDescent="0.25">
      <c r="A348" s="34"/>
      <c r="B348" s="35"/>
      <c r="C348" s="35"/>
      <c r="D348" s="35"/>
      <c r="E348" s="35"/>
      <c r="F348" s="35"/>
      <c r="G348" s="35"/>
      <c r="H348" s="39"/>
      <c r="I348" s="37"/>
      <c r="R348" s="39"/>
    </row>
    <row r="349" spans="1:18" x14ac:dyDescent="0.25">
      <c r="A349" s="34"/>
      <c r="B349" s="35"/>
      <c r="C349" s="35"/>
      <c r="D349" s="35"/>
      <c r="E349" s="35"/>
      <c r="F349" s="35"/>
      <c r="G349" s="35"/>
      <c r="H349" s="39"/>
      <c r="I349" s="37"/>
      <c r="R349" s="39"/>
    </row>
    <row r="350" spans="1:18" x14ac:dyDescent="0.25">
      <c r="A350" s="34"/>
      <c r="B350" s="35"/>
      <c r="C350" s="35"/>
      <c r="D350" s="35"/>
      <c r="E350" s="35"/>
      <c r="F350" s="35"/>
      <c r="G350" s="35"/>
      <c r="H350" s="39"/>
      <c r="I350" s="37"/>
      <c r="R350" s="39"/>
    </row>
    <row r="351" spans="1:18" x14ac:dyDescent="0.25">
      <c r="A351" s="34"/>
      <c r="B351" s="35"/>
      <c r="C351" s="35"/>
      <c r="D351" s="35"/>
      <c r="E351" s="35"/>
      <c r="F351" s="35"/>
      <c r="G351" s="35"/>
      <c r="H351" s="39"/>
      <c r="I351" s="37"/>
      <c r="R351" s="39"/>
    </row>
    <row r="352" spans="1:18" x14ac:dyDescent="0.25">
      <c r="A352" s="34"/>
      <c r="B352" s="35"/>
      <c r="C352" s="35"/>
      <c r="D352" s="35"/>
      <c r="E352" s="35"/>
      <c r="F352" s="35"/>
      <c r="G352" s="35"/>
      <c r="H352" s="39"/>
      <c r="I352" s="37"/>
      <c r="R352" s="39"/>
    </row>
    <row r="353" spans="1:18" x14ac:dyDescent="0.25">
      <c r="A353" s="34"/>
      <c r="B353" s="35"/>
      <c r="C353" s="35"/>
      <c r="D353" s="35"/>
      <c r="E353" s="35"/>
      <c r="F353" s="35"/>
      <c r="G353" s="35"/>
      <c r="H353" s="39"/>
      <c r="I353" s="37"/>
      <c r="R353" s="39"/>
    </row>
    <row r="354" spans="1:18" x14ac:dyDescent="0.25">
      <c r="A354" s="34"/>
      <c r="B354" s="35"/>
      <c r="C354" s="35"/>
      <c r="D354" s="35"/>
      <c r="E354" s="35"/>
      <c r="F354" s="35"/>
      <c r="G354" s="35"/>
      <c r="H354" s="39"/>
      <c r="I354" s="37"/>
      <c r="R354" s="39"/>
    </row>
    <row r="355" spans="1:18" x14ac:dyDescent="0.25">
      <c r="A355" s="34"/>
      <c r="B355" s="35"/>
      <c r="C355" s="35"/>
      <c r="D355" s="35"/>
      <c r="E355" s="35"/>
      <c r="F355" s="35"/>
      <c r="G355" s="35"/>
      <c r="H355" s="39"/>
      <c r="I355" s="37"/>
      <c r="R355" s="39"/>
    </row>
    <row r="356" spans="1:18" x14ac:dyDescent="0.25">
      <c r="A356" s="34"/>
      <c r="B356" s="35"/>
      <c r="C356" s="35"/>
      <c r="D356" s="35"/>
      <c r="E356" s="35"/>
      <c r="F356" s="35"/>
      <c r="G356" s="35"/>
      <c r="H356" s="39"/>
      <c r="I356" s="37"/>
      <c r="R356" s="39"/>
    </row>
    <row r="357" spans="1:18" x14ac:dyDescent="0.25">
      <c r="A357" s="34"/>
      <c r="B357" s="35"/>
      <c r="C357" s="35"/>
      <c r="D357" s="35"/>
      <c r="E357" s="35"/>
      <c r="F357" s="35"/>
      <c r="G357" s="35"/>
      <c r="H357" s="39"/>
      <c r="I357" s="37"/>
      <c r="R357" s="39"/>
    </row>
    <row r="358" spans="1:18" x14ac:dyDescent="0.25">
      <c r="A358" s="34"/>
      <c r="B358" s="35"/>
      <c r="C358" s="35"/>
      <c r="D358" s="35"/>
      <c r="E358" s="35"/>
      <c r="F358" s="35"/>
      <c r="G358" s="35"/>
      <c r="H358" s="39"/>
      <c r="I358" s="37"/>
      <c r="R358" s="39"/>
    </row>
    <row r="359" spans="1:18" x14ac:dyDescent="0.25">
      <c r="A359" s="34"/>
      <c r="B359" s="35"/>
      <c r="C359" s="35"/>
      <c r="D359" s="35"/>
      <c r="E359" s="35"/>
      <c r="F359" s="35"/>
      <c r="G359" s="35"/>
      <c r="H359" s="39"/>
      <c r="I359" s="37"/>
      <c r="R359" s="39"/>
    </row>
    <row r="360" spans="1:18" x14ac:dyDescent="0.25">
      <c r="A360" s="34"/>
      <c r="B360" s="35"/>
      <c r="C360" s="35"/>
      <c r="D360" s="35"/>
      <c r="E360" s="35"/>
      <c r="F360" s="35"/>
      <c r="G360" s="35"/>
      <c r="H360" s="39"/>
      <c r="I360" s="37"/>
      <c r="R360" s="39"/>
    </row>
    <row r="361" spans="1:18" x14ac:dyDescent="0.25">
      <c r="A361" s="34"/>
      <c r="B361" s="35"/>
      <c r="C361" s="35"/>
      <c r="D361" s="35"/>
      <c r="E361" s="35"/>
      <c r="F361" s="35"/>
      <c r="G361" s="35"/>
      <c r="H361" s="39"/>
      <c r="I361" s="37"/>
      <c r="R361" s="39"/>
    </row>
    <row r="362" spans="1:18" x14ac:dyDescent="0.25">
      <c r="A362" s="34"/>
      <c r="B362" s="35"/>
      <c r="C362" s="35"/>
      <c r="D362" s="35"/>
      <c r="E362" s="35"/>
      <c r="F362" s="35"/>
      <c r="G362" s="35"/>
      <c r="H362" s="39"/>
      <c r="I362" s="37"/>
      <c r="R362" s="39"/>
    </row>
    <row r="363" spans="1:18" x14ac:dyDescent="0.25">
      <c r="A363" s="34"/>
      <c r="B363" s="35"/>
      <c r="C363" s="35"/>
      <c r="D363" s="35"/>
      <c r="E363" s="35"/>
      <c r="F363" s="35"/>
      <c r="G363" s="35"/>
      <c r="H363" s="39"/>
      <c r="I363" s="37"/>
      <c r="R363" s="39"/>
    </row>
    <row r="364" spans="1:18" x14ac:dyDescent="0.25">
      <c r="A364" s="34"/>
      <c r="B364" s="35"/>
      <c r="C364" s="35"/>
      <c r="D364" s="35"/>
      <c r="E364" s="35"/>
      <c r="F364" s="35"/>
      <c r="G364" s="35"/>
      <c r="H364" s="39"/>
      <c r="I364" s="37"/>
      <c r="R364" s="39"/>
    </row>
    <row r="365" spans="1:18" x14ac:dyDescent="0.25">
      <c r="A365" s="34"/>
      <c r="B365" s="35"/>
      <c r="C365" s="35"/>
      <c r="D365" s="35"/>
      <c r="E365" s="35"/>
      <c r="F365" s="35"/>
      <c r="G365" s="35"/>
      <c r="H365" s="39"/>
      <c r="I365" s="37"/>
      <c r="R365" s="39"/>
    </row>
    <row r="366" spans="1:18" x14ac:dyDescent="0.25">
      <c r="A366" s="34"/>
      <c r="B366" s="35"/>
      <c r="C366" s="35"/>
      <c r="D366" s="35"/>
      <c r="E366" s="35"/>
      <c r="F366" s="35"/>
      <c r="G366" s="35"/>
      <c r="H366" s="39"/>
      <c r="I366" s="37"/>
      <c r="R366" s="39"/>
    </row>
    <row r="367" spans="1:18" x14ac:dyDescent="0.25">
      <c r="A367" s="34"/>
      <c r="B367" s="35"/>
      <c r="C367" s="35"/>
      <c r="D367" s="35"/>
      <c r="E367" s="35"/>
      <c r="F367" s="35"/>
      <c r="G367" s="35"/>
      <c r="H367" s="39"/>
      <c r="I367" s="37"/>
      <c r="R367" s="39"/>
    </row>
    <row r="368" spans="1:18" x14ac:dyDescent="0.25">
      <c r="A368" s="34"/>
      <c r="B368" s="35"/>
      <c r="C368" s="35"/>
      <c r="D368" s="35"/>
      <c r="E368" s="35"/>
      <c r="F368" s="35"/>
      <c r="G368" s="35"/>
      <c r="H368" s="39"/>
      <c r="I368" s="37"/>
      <c r="R368" s="39"/>
    </row>
    <row r="369" spans="1:18" x14ac:dyDescent="0.25">
      <c r="A369" s="34"/>
      <c r="B369" s="35"/>
      <c r="C369" s="35"/>
      <c r="D369" s="35"/>
      <c r="E369" s="35"/>
      <c r="F369" s="35"/>
      <c r="G369" s="35"/>
      <c r="H369" s="39"/>
      <c r="I369" s="37"/>
      <c r="R369" s="39"/>
    </row>
    <row r="370" spans="1:18" x14ac:dyDescent="0.25">
      <c r="A370" s="34"/>
      <c r="B370" s="35"/>
      <c r="C370" s="35"/>
      <c r="D370" s="35"/>
      <c r="E370" s="35"/>
      <c r="F370" s="35"/>
      <c r="G370" s="35"/>
      <c r="H370" s="39"/>
      <c r="I370" s="37"/>
      <c r="R370" s="39"/>
    </row>
    <row r="371" spans="1:18" x14ac:dyDescent="0.25">
      <c r="A371" s="34"/>
      <c r="B371" s="35"/>
      <c r="C371" s="35"/>
      <c r="D371" s="35"/>
      <c r="E371" s="35"/>
      <c r="F371" s="35"/>
      <c r="G371" s="35"/>
      <c r="H371" s="39"/>
      <c r="I371" s="37"/>
      <c r="R371" s="39"/>
    </row>
    <row r="372" spans="1:18" x14ac:dyDescent="0.25">
      <c r="A372" s="34"/>
      <c r="B372" s="35"/>
      <c r="C372" s="35"/>
      <c r="D372" s="35"/>
      <c r="E372" s="35"/>
      <c r="F372" s="35"/>
      <c r="G372" s="35"/>
      <c r="H372" s="39"/>
      <c r="I372" s="37"/>
      <c r="R372" s="39"/>
    </row>
    <row r="373" spans="1:18" x14ac:dyDescent="0.25">
      <c r="A373" s="34"/>
      <c r="B373" s="35"/>
      <c r="C373" s="35"/>
      <c r="D373" s="35"/>
      <c r="E373" s="35"/>
      <c r="F373" s="35"/>
      <c r="G373" s="35"/>
      <c r="H373" s="39"/>
      <c r="I373" s="37"/>
      <c r="R373" s="39"/>
    </row>
    <row r="374" spans="1:18" x14ac:dyDescent="0.25">
      <c r="A374" s="34"/>
      <c r="B374" s="35"/>
      <c r="C374" s="35"/>
      <c r="D374" s="35"/>
      <c r="E374" s="35"/>
      <c r="F374" s="35"/>
      <c r="G374" s="35"/>
      <c r="H374" s="39"/>
      <c r="I374" s="37"/>
      <c r="R374" s="39"/>
    </row>
    <row r="375" spans="1:18" x14ac:dyDescent="0.25">
      <c r="A375" s="34"/>
      <c r="B375" s="35"/>
      <c r="C375" s="35"/>
      <c r="D375" s="35"/>
      <c r="E375" s="35"/>
      <c r="F375" s="35"/>
      <c r="G375" s="35"/>
      <c r="H375" s="39"/>
      <c r="I375" s="37"/>
      <c r="R375" s="39"/>
    </row>
    <row r="376" spans="1:18" x14ac:dyDescent="0.25">
      <c r="A376" s="34"/>
      <c r="B376" s="35"/>
      <c r="C376" s="35"/>
      <c r="D376" s="35"/>
      <c r="E376" s="35"/>
      <c r="F376" s="35"/>
      <c r="G376" s="35"/>
      <c r="H376" s="39"/>
      <c r="I376" s="37"/>
      <c r="R376" s="39"/>
    </row>
    <row r="377" spans="1:18" x14ac:dyDescent="0.25">
      <c r="A377" s="34"/>
      <c r="B377" s="35"/>
      <c r="C377" s="35"/>
      <c r="D377" s="35"/>
      <c r="E377" s="35"/>
      <c r="F377" s="35"/>
      <c r="G377" s="35"/>
      <c r="H377" s="39"/>
      <c r="I377" s="37"/>
      <c r="R377" s="39"/>
    </row>
    <row r="378" spans="1:18" x14ac:dyDescent="0.25">
      <c r="A378" s="34"/>
      <c r="B378" s="35"/>
      <c r="C378" s="35"/>
      <c r="D378" s="35"/>
      <c r="E378" s="35"/>
      <c r="F378" s="35"/>
      <c r="G378" s="35"/>
      <c r="H378" s="39"/>
      <c r="I378" s="37"/>
      <c r="R378" s="39"/>
    </row>
    <row r="379" spans="1:18" x14ac:dyDescent="0.25">
      <c r="A379" s="34"/>
      <c r="B379" s="35"/>
      <c r="C379" s="35"/>
      <c r="D379" s="35"/>
      <c r="E379" s="35"/>
      <c r="F379" s="35"/>
      <c r="G379" s="35"/>
      <c r="H379" s="39"/>
      <c r="I379" s="37"/>
      <c r="R379" s="39"/>
    </row>
    <row r="380" spans="1:18" x14ac:dyDescent="0.25">
      <c r="A380" s="34"/>
      <c r="B380" s="35"/>
      <c r="C380" s="35"/>
      <c r="D380" s="35"/>
      <c r="E380" s="35"/>
      <c r="F380" s="35"/>
      <c r="G380" s="35"/>
      <c r="H380" s="39"/>
      <c r="I380" s="37"/>
      <c r="R380" s="39"/>
    </row>
    <row r="381" spans="1:18" x14ac:dyDescent="0.25">
      <c r="A381" s="34"/>
      <c r="B381" s="35"/>
      <c r="C381" s="35"/>
      <c r="D381" s="35"/>
      <c r="E381" s="35"/>
      <c r="F381" s="35"/>
      <c r="G381" s="35"/>
      <c r="H381" s="39"/>
      <c r="I381" s="37"/>
      <c r="R381" s="39"/>
    </row>
    <row r="382" spans="1:18" x14ac:dyDescent="0.25">
      <c r="A382" s="34"/>
      <c r="B382" s="35"/>
      <c r="C382" s="35"/>
      <c r="D382" s="35"/>
      <c r="E382" s="35"/>
      <c r="F382" s="35"/>
      <c r="G382" s="35"/>
      <c r="H382" s="39"/>
      <c r="I382" s="37"/>
      <c r="R382" s="39"/>
    </row>
    <row r="383" spans="1:18" x14ac:dyDescent="0.25">
      <c r="A383" s="34"/>
      <c r="B383" s="35"/>
      <c r="C383" s="35"/>
      <c r="D383" s="35"/>
      <c r="E383" s="35"/>
      <c r="F383" s="35"/>
      <c r="G383" s="35"/>
      <c r="H383" s="39"/>
      <c r="I383" s="37"/>
      <c r="R383" s="39"/>
    </row>
    <row r="384" spans="1:18" x14ac:dyDescent="0.25">
      <c r="A384" s="34"/>
      <c r="B384" s="35"/>
      <c r="C384" s="35"/>
      <c r="D384" s="35"/>
      <c r="E384" s="35"/>
      <c r="F384" s="35"/>
      <c r="G384" s="35"/>
      <c r="H384" s="39"/>
      <c r="I384" s="37"/>
      <c r="R384" s="39"/>
    </row>
    <row r="385" spans="1:18" x14ac:dyDescent="0.25">
      <c r="A385" s="34"/>
      <c r="B385" s="35"/>
      <c r="C385" s="35"/>
      <c r="D385" s="35"/>
      <c r="E385" s="35"/>
      <c r="F385" s="35"/>
      <c r="G385" s="35"/>
      <c r="H385" s="39"/>
      <c r="I385" s="37"/>
      <c r="R385" s="39"/>
    </row>
    <row r="386" spans="1:18" x14ac:dyDescent="0.25">
      <c r="A386" s="34"/>
      <c r="B386" s="35"/>
      <c r="C386" s="35"/>
      <c r="D386" s="35"/>
      <c r="E386" s="35"/>
      <c r="F386" s="35"/>
      <c r="G386" s="35"/>
      <c r="H386" s="39"/>
      <c r="I386" s="37"/>
      <c r="R386" s="39"/>
    </row>
    <row r="387" spans="1:18" x14ac:dyDescent="0.25">
      <c r="A387" s="34"/>
      <c r="B387" s="35"/>
      <c r="C387" s="35"/>
      <c r="D387" s="35"/>
      <c r="E387" s="35"/>
      <c r="F387" s="35"/>
      <c r="G387" s="35"/>
      <c r="H387" s="39"/>
      <c r="I387" s="37"/>
      <c r="R387" s="39"/>
    </row>
    <row r="388" spans="1:18" x14ac:dyDescent="0.25">
      <c r="A388" s="34"/>
      <c r="B388" s="35"/>
      <c r="C388" s="35"/>
      <c r="D388" s="35"/>
      <c r="E388" s="35"/>
      <c r="F388" s="35"/>
      <c r="G388" s="35"/>
      <c r="H388" s="39"/>
      <c r="I388" s="37"/>
      <c r="R388" s="39"/>
    </row>
    <row r="389" spans="1:18" x14ac:dyDescent="0.25">
      <c r="A389" s="34"/>
      <c r="B389" s="35"/>
      <c r="C389" s="35"/>
      <c r="D389" s="35"/>
      <c r="E389" s="35"/>
      <c r="F389" s="35"/>
      <c r="G389" s="35"/>
      <c r="H389" s="39"/>
      <c r="I389" s="37"/>
      <c r="R389" s="39"/>
    </row>
    <row r="390" spans="1:18" x14ac:dyDescent="0.25">
      <c r="A390" s="34"/>
      <c r="B390" s="35"/>
      <c r="C390" s="35"/>
      <c r="D390" s="35"/>
      <c r="E390" s="35"/>
      <c r="F390" s="35"/>
      <c r="G390" s="35"/>
      <c r="H390" s="39"/>
      <c r="I390" s="37"/>
      <c r="R390" s="39"/>
    </row>
    <row r="391" spans="1:18" x14ac:dyDescent="0.25">
      <c r="A391" s="34"/>
      <c r="B391" s="35"/>
      <c r="C391" s="35"/>
      <c r="D391" s="35"/>
      <c r="E391" s="35"/>
      <c r="F391" s="35"/>
      <c r="G391" s="35"/>
      <c r="H391" s="39"/>
      <c r="I391" s="37"/>
      <c r="R391" s="39"/>
    </row>
    <row r="392" spans="1:18" x14ac:dyDescent="0.25">
      <c r="A392" s="34"/>
      <c r="B392" s="35"/>
      <c r="C392" s="35"/>
      <c r="D392" s="35"/>
      <c r="E392" s="35"/>
      <c r="F392" s="35"/>
      <c r="G392" s="35"/>
      <c r="H392" s="39"/>
      <c r="I392" s="37"/>
      <c r="R392" s="39"/>
    </row>
    <row r="393" spans="1:18" x14ac:dyDescent="0.25">
      <c r="A393" s="34"/>
      <c r="B393" s="35"/>
      <c r="C393" s="35"/>
      <c r="D393" s="35"/>
      <c r="E393" s="35"/>
      <c r="F393" s="35"/>
      <c r="G393" s="35"/>
      <c r="H393" s="39"/>
      <c r="I393" s="37"/>
      <c r="R393" s="39"/>
    </row>
    <row r="394" spans="1:18" x14ac:dyDescent="0.25">
      <c r="A394" s="34"/>
      <c r="B394" s="35"/>
      <c r="C394" s="35"/>
      <c r="D394" s="35"/>
      <c r="E394" s="35"/>
      <c r="F394" s="35"/>
      <c r="G394" s="35"/>
      <c r="H394" s="39"/>
      <c r="I394" s="37"/>
      <c r="R394" s="39"/>
    </row>
    <row r="395" spans="1:18" x14ac:dyDescent="0.25">
      <c r="A395" s="34"/>
      <c r="B395" s="35"/>
      <c r="C395" s="35"/>
      <c r="D395" s="35"/>
      <c r="E395" s="35"/>
      <c r="F395" s="35"/>
      <c r="G395" s="35"/>
      <c r="H395" s="39"/>
      <c r="I395" s="37"/>
      <c r="R395" s="39"/>
    </row>
    <row r="396" spans="1:18" x14ac:dyDescent="0.25">
      <c r="A396" s="34"/>
      <c r="B396" s="35"/>
      <c r="C396" s="35"/>
      <c r="D396" s="35"/>
      <c r="E396" s="35"/>
      <c r="F396" s="35"/>
      <c r="G396" s="35"/>
      <c r="H396" s="39"/>
      <c r="I396" s="37"/>
      <c r="R396" s="39"/>
    </row>
    <row r="397" spans="1:18" x14ac:dyDescent="0.25">
      <c r="A397" s="34"/>
      <c r="B397" s="35"/>
      <c r="C397" s="35"/>
      <c r="D397" s="35"/>
      <c r="E397" s="35"/>
      <c r="F397" s="35"/>
      <c r="G397" s="35"/>
      <c r="H397" s="39"/>
      <c r="I397" s="37"/>
      <c r="R397" s="39"/>
    </row>
    <row r="398" spans="1:18" x14ac:dyDescent="0.25">
      <c r="A398" s="34"/>
      <c r="B398" s="35"/>
      <c r="C398" s="35"/>
      <c r="D398" s="35"/>
      <c r="E398" s="35"/>
      <c r="F398" s="35"/>
      <c r="G398" s="35"/>
      <c r="H398" s="39"/>
      <c r="I398" s="37"/>
      <c r="R398" s="39"/>
    </row>
    <row r="399" spans="1:18" x14ac:dyDescent="0.25">
      <c r="A399" s="34"/>
      <c r="B399" s="35"/>
      <c r="C399" s="35"/>
      <c r="D399" s="35"/>
      <c r="E399" s="35"/>
      <c r="F399" s="35"/>
      <c r="G399" s="35"/>
      <c r="H399" s="39"/>
      <c r="I399" s="37"/>
      <c r="R399" s="39"/>
    </row>
    <row r="400" spans="1:18" x14ac:dyDescent="0.25">
      <c r="A400" s="34"/>
      <c r="B400" s="35"/>
      <c r="C400" s="35"/>
      <c r="D400" s="35"/>
      <c r="E400" s="35"/>
      <c r="F400" s="35"/>
      <c r="G400" s="35"/>
      <c r="H400" s="39"/>
      <c r="I400" s="37"/>
      <c r="R400" s="39"/>
    </row>
    <row r="401" spans="1:18" x14ac:dyDescent="0.25">
      <c r="A401" s="34"/>
      <c r="B401" s="35"/>
      <c r="C401" s="35"/>
      <c r="D401" s="35"/>
      <c r="E401" s="35"/>
      <c r="F401" s="35"/>
      <c r="G401" s="35"/>
      <c r="H401" s="39"/>
      <c r="I401" s="37"/>
      <c r="R401" s="39"/>
    </row>
    <row r="402" spans="1:18" x14ac:dyDescent="0.25">
      <c r="A402" s="34"/>
      <c r="B402" s="35"/>
      <c r="C402" s="35"/>
      <c r="D402" s="35"/>
      <c r="E402" s="35"/>
      <c r="F402" s="35"/>
      <c r="G402" s="35"/>
      <c r="H402" s="39"/>
      <c r="I402" s="37"/>
      <c r="R402" s="39"/>
    </row>
    <row r="403" spans="1:18" x14ac:dyDescent="0.25">
      <c r="A403" s="34"/>
      <c r="B403" s="35"/>
      <c r="C403" s="35"/>
      <c r="D403" s="35"/>
      <c r="E403" s="35"/>
      <c r="F403" s="35"/>
      <c r="G403" s="35"/>
      <c r="H403" s="39"/>
      <c r="I403" s="37"/>
      <c r="R403" s="39"/>
    </row>
    <row r="404" spans="1:18" x14ac:dyDescent="0.25">
      <c r="A404" s="34"/>
      <c r="B404" s="35"/>
      <c r="C404" s="35"/>
      <c r="D404" s="35"/>
      <c r="E404" s="35"/>
      <c r="F404" s="35"/>
      <c r="G404" s="35"/>
      <c r="H404" s="39"/>
      <c r="I404" s="37"/>
      <c r="R404" s="39"/>
    </row>
    <row r="405" spans="1:18" x14ac:dyDescent="0.25">
      <c r="A405" s="34"/>
      <c r="B405" s="35"/>
      <c r="C405" s="35"/>
      <c r="D405" s="35"/>
      <c r="E405" s="35"/>
      <c r="F405" s="35"/>
      <c r="G405" s="35"/>
      <c r="H405" s="39"/>
      <c r="I405" s="37"/>
      <c r="R405" s="39"/>
    </row>
    <row r="406" spans="1:18" x14ac:dyDescent="0.25">
      <c r="A406" s="34"/>
      <c r="B406" s="35"/>
      <c r="C406" s="35"/>
      <c r="D406" s="35"/>
      <c r="E406" s="35"/>
      <c r="F406" s="35"/>
      <c r="G406" s="35"/>
      <c r="H406" s="39"/>
      <c r="I406" s="37"/>
      <c r="R406" s="39"/>
    </row>
    <row r="407" spans="1:18" x14ac:dyDescent="0.25">
      <c r="A407" s="34"/>
      <c r="B407" s="35"/>
      <c r="C407" s="35"/>
      <c r="D407" s="35"/>
      <c r="E407" s="35"/>
      <c r="F407" s="35"/>
      <c r="G407" s="35"/>
      <c r="H407" s="39"/>
      <c r="I407" s="37"/>
      <c r="R407" s="39"/>
    </row>
    <row r="408" spans="1:18" x14ac:dyDescent="0.25">
      <c r="A408" s="34"/>
      <c r="B408" s="35"/>
      <c r="C408" s="35"/>
      <c r="D408" s="35"/>
      <c r="E408" s="35"/>
      <c r="F408" s="35"/>
      <c r="G408" s="35"/>
      <c r="H408" s="39"/>
      <c r="I408" s="37"/>
      <c r="R408" s="39"/>
    </row>
    <row r="409" spans="1:18" x14ac:dyDescent="0.25">
      <c r="A409" s="34"/>
      <c r="B409" s="35"/>
      <c r="C409" s="35"/>
      <c r="D409" s="35"/>
      <c r="E409" s="35"/>
      <c r="F409" s="35"/>
      <c r="G409" s="35"/>
      <c r="H409" s="39"/>
      <c r="I409" s="37"/>
      <c r="R409" s="39"/>
    </row>
    <row r="410" spans="1:18" x14ac:dyDescent="0.25">
      <c r="A410" s="34"/>
      <c r="B410" s="35"/>
      <c r="C410" s="35"/>
      <c r="D410" s="35"/>
      <c r="E410" s="35"/>
      <c r="F410" s="35"/>
      <c r="G410" s="35"/>
      <c r="H410" s="39"/>
      <c r="I410" s="37"/>
      <c r="R410" s="39"/>
    </row>
    <row r="411" spans="1:18" x14ac:dyDescent="0.25">
      <c r="A411" s="34"/>
      <c r="B411" s="35"/>
      <c r="C411" s="35"/>
      <c r="D411" s="35"/>
      <c r="E411" s="35"/>
      <c r="F411" s="35"/>
      <c r="G411" s="35"/>
      <c r="H411" s="39"/>
      <c r="I411" s="37"/>
      <c r="R411" s="39"/>
    </row>
    <row r="412" spans="1:18" x14ac:dyDescent="0.25">
      <c r="A412" s="34"/>
      <c r="B412" s="35"/>
      <c r="C412" s="35"/>
      <c r="D412" s="35"/>
      <c r="E412" s="35"/>
      <c r="F412" s="35"/>
      <c r="G412" s="35"/>
      <c r="H412" s="39"/>
      <c r="I412" s="37"/>
      <c r="R412" s="39"/>
    </row>
    <row r="413" spans="1:18" x14ac:dyDescent="0.25">
      <c r="A413" s="34"/>
      <c r="B413" s="35"/>
      <c r="C413" s="35"/>
      <c r="D413" s="35"/>
      <c r="E413" s="35"/>
      <c r="F413" s="35"/>
      <c r="G413" s="35"/>
      <c r="H413" s="39"/>
      <c r="I413" s="37"/>
      <c r="R413" s="39"/>
    </row>
    <row r="414" spans="1:18" x14ac:dyDescent="0.25">
      <c r="A414" s="34"/>
      <c r="B414" s="35"/>
      <c r="C414" s="35"/>
      <c r="D414" s="35"/>
      <c r="E414" s="35"/>
      <c r="F414" s="35"/>
      <c r="G414" s="35"/>
      <c r="H414" s="39"/>
      <c r="I414" s="37"/>
      <c r="R414" s="39"/>
    </row>
    <row r="415" spans="1:18" x14ac:dyDescent="0.25">
      <c r="A415" s="34"/>
      <c r="B415" s="35"/>
      <c r="C415" s="35"/>
      <c r="D415" s="35"/>
      <c r="E415" s="35"/>
      <c r="F415" s="35"/>
      <c r="G415" s="35"/>
      <c r="H415" s="39"/>
      <c r="I415" s="37"/>
      <c r="R415" s="39"/>
    </row>
    <row r="416" spans="1:18" x14ac:dyDescent="0.25">
      <c r="A416" s="34"/>
      <c r="B416" s="35"/>
      <c r="C416" s="35"/>
      <c r="D416" s="35"/>
      <c r="E416" s="35"/>
      <c r="F416" s="35"/>
      <c r="G416" s="35"/>
      <c r="H416" s="39"/>
      <c r="I416" s="37"/>
      <c r="R416" s="39"/>
    </row>
    <row r="417" spans="1:18" x14ac:dyDescent="0.25">
      <c r="A417" s="34"/>
      <c r="B417" s="35"/>
      <c r="C417" s="35"/>
      <c r="D417" s="35"/>
      <c r="E417" s="35"/>
      <c r="F417" s="35"/>
      <c r="G417" s="35"/>
      <c r="H417" s="39"/>
      <c r="I417" s="37"/>
      <c r="R417" s="39"/>
    </row>
    <row r="418" spans="1:18" x14ac:dyDescent="0.25">
      <c r="A418" s="34"/>
      <c r="B418" s="35"/>
      <c r="C418" s="35"/>
      <c r="D418" s="35"/>
      <c r="E418" s="35"/>
      <c r="F418" s="35"/>
      <c r="G418" s="35"/>
      <c r="H418" s="39"/>
      <c r="I418" s="37"/>
      <c r="R418" s="39"/>
    </row>
    <row r="419" spans="1:18" x14ac:dyDescent="0.25">
      <c r="A419" s="34"/>
      <c r="B419" s="35"/>
      <c r="C419" s="35"/>
      <c r="D419" s="35"/>
      <c r="E419" s="35"/>
      <c r="F419" s="35"/>
      <c r="G419" s="35"/>
      <c r="H419" s="39"/>
      <c r="I419" s="37"/>
      <c r="R419" s="39"/>
    </row>
    <row r="420" spans="1:18" x14ac:dyDescent="0.25">
      <c r="A420" s="34"/>
      <c r="B420" s="35"/>
      <c r="C420" s="35"/>
      <c r="D420" s="35"/>
      <c r="E420" s="35"/>
      <c r="F420" s="35"/>
      <c r="G420" s="35"/>
      <c r="H420" s="39"/>
      <c r="I420" s="37"/>
      <c r="R420" s="39"/>
    </row>
    <row r="421" spans="1:18" x14ac:dyDescent="0.25">
      <c r="A421" s="34"/>
      <c r="B421" s="35"/>
      <c r="C421" s="35"/>
      <c r="D421" s="35"/>
      <c r="E421" s="35"/>
      <c r="F421" s="35"/>
      <c r="G421" s="35"/>
      <c r="H421" s="39"/>
      <c r="I421" s="37"/>
      <c r="R421" s="39"/>
    </row>
    <row r="422" spans="1:18" x14ac:dyDescent="0.25">
      <c r="A422" s="34"/>
      <c r="B422" s="35"/>
      <c r="C422" s="35"/>
      <c r="D422" s="35"/>
      <c r="E422" s="35"/>
      <c r="F422" s="35"/>
      <c r="G422" s="35"/>
      <c r="H422" s="39"/>
      <c r="I422" s="37"/>
      <c r="R422" s="39"/>
    </row>
    <row r="423" spans="1:18" x14ac:dyDescent="0.25">
      <c r="A423" s="34"/>
      <c r="B423" s="35"/>
      <c r="C423" s="35"/>
      <c r="D423" s="35"/>
      <c r="E423" s="35"/>
      <c r="F423" s="35"/>
      <c r="G423" s="35"/>
      <c r="H423" s="39"/>
      <c r="I423" s="37"/>
      <c r="R423" s="39"/>
    </row>
    <row r="424" spans="1:18" x14ac:dyDescent="0.25">
      <c r="A424" s="34"/>
      <c r="B424" s="35"/>
      <c r="C424" s="35"/>
      <c r="D424" s="35"/>
      <c r="E424" s="35"/>
      <c r="F424" s="35"/>
      <c r="G424" s="35"/>
      <c r="H424" s="39"/>
      <c r="I424" s="37"/>
      <c r="R424" s="39"/>
    </row>
    <row r="425" spans="1:18" x14ac:dyDescent="0.25">
      <c r="A425" s="34"/>
      <c r="B425" s="35"/>
      <c r="C425" s="35"/>
      <c r="D425" s="35"/>
      <c r="E425" s="35"/>
      <c r="F425" s="35"/>
      <c r="G425" s="35"/>
      <c r="H425" s="39"/>
      <c r="I425" s="37"/>
      <c r="R425" s="39"/>
    </row>
    <row r="426" spans="1:18" x14ac:dyDescent="0.25">
      <c r="A426" s="34"/>
      <c r="B426" s="35"/>
      <c r="C426" s="35"/>
      <c r="D426" s="35"/>
      <c r="E426" s="35"/>
      <c r="F426" s="35"/>
      <c r="G426" s="35"/>
      <c r="H426" s="39"/>
      <c r="I426" s="37"/>
      <c r="R426" s="39"/>
    </row>
    <row r="427" spans="1:18" x14ac:dyDescent="0.25">
      <c r="A427" s="34"/>
      <c r="B427" s="35"/>
      <c r="C427" s="35"/>
      <c r="D427" s="35"/>
      <c r="E427" s="35"/>
      <c r="F427" s="35"/>
      <c r="G427" s="35"/>
      <c r="H427" s="39"/>
      <c r="I427" s="37"/>
      <c r="R427" s="39"/>
    </row>
    <row r="428" spans="1:18" x14ac:dyDescent="0.25">
      <c r="A428" s="34"/>
      <c r="B428" s="35"/>
      <c r="C428" s="35"/>
      <c r="D428" s="35"/>
      <c r="E428" s="35"/>
      <c r="F428" s="35"/>
      <c r="G428" s="35"/>
      <c r="H428" s="39"/>
      <c r="I428" s="37"/>
      <c r="R428" s="39"/>
    </row>
    <row r="429" spans="1:18" x14ac:dyDescent="0.25">
      <c r="A429" s="34"/>
      <c r="B429" s="35"/>
      <c r="C429" s="35"/>
      <c r="D429" s="35"/>
      <c r="E429" s="35"/>
      <c r="F429" s="35"/>
      <c r="G429" s="35"/>
      <c r="H429" s="39"/>
      <c r="I429" s="37"/>
      <c r="R429" s="39"/>
    </row>
    <row r="430" spans="1:18" x14ac:dyDescent="0.25">
      <c r="A430" s="34"/>
      <c r="B430" s="35"/>
      <c r="C430" s="35"/>
      <c r="D430" s="35"/>
      <c r="E430" s="35"/>
      <c r="F430" s="35"/>
      <c r="G430" s="35"/>
      <c r="H430" s="39"/>
      <c r="I430" s="37"/>
      <c r="R430" s="39"/>
    </row>
    <row r="431" spans="1:18" x14ac:dyDescent="0.25">
      <c r="A431" s="34"/>
      <c r="B431" s="35"/>
      <c r="C431" s="35"/>
      <c r="D431" s="35"/>
      <c r="E431" s="35"/>
      <c r="F431" s="35"/>
      <c r="G431" s="35"/>
      <c r="H431" s="39"/>
      <c r="I431" s="37"/>
      <c r="R431" s="39"/>
    </row>
    <row r="432" spans="1:18" x14ac:dyDescent="0.25">
      <c r="A432" s="34"/>
      <c r="B432" s="35"/>
      <c r="C432" s="35"/>
      <c r="D432" s="35"/>
      <c r="E432" s="35"/>
      <c r="F432" s="35"/>
      <c r="G432" s="35"/>
      <c r="H432" s="39"/>
      <c r="I432" s="37"/>
      <c r="R432" s="39"/>
    </row>
    <row r="433" spans="1:18" x14ac:dyDescent="0.25">
      <c r="A433" s="34"/>
      <c r="B433" s="35"/>
      <c r="C433" s="35"/>
      <c r="D433" s="35"/>
      <c r="E433" s="35"/>
      <c r="F433" s="35"/>
      <c r="G433" s="35"/>
      <c r="H433" s="39"/>
      <c r="I433" s="37"/>
      <c r="R433" s="39"/>
    </row>
    <row r="434" spans="1:18" x14ac:dyDescent="0.25">
      <c r="A434" s="34"/>
      <c r="B434" s="35"/>
      <c r="C434" s="35"/>
      <c r="D434" s="35"/>
      <c r="E434" s="35"/>
      <c r="F434" s="35"/>
      <c r="G434" s="35"/>
      <c r="H434" s="39"/>
      <c r="I434" s="37"/>
      <c r="R434" s="39"/>
    </row>
    <row r="435" spans="1:18" x14ac:dyDescent="0.25">
      <c r="A435" s="34"/>
      <c r="B435" s="35"/>
      <c r="C435" s="35"/>
      <c r="D435" s="35"/>
      <c r="E435" s="35"/>
      <c r="F435" s="35"/>
      <c r="G435" s="35"/>
      <c r="H435" s="39"/>
      <c r="I435" s="37"/>
      <c r="R435" s="39"/>
    </row>
    <row r="436" spans="1:18" x14ac:dyDescent="0.25">
      <c r="A436" s="34"/>
      <c r="B436" s="35"/>
      <c r="C436" s="35"/>
      <c r="D436" s="35"/>
      <c r="E436" s="35"/>
      <c r="F436" s="35"/>
      <c r="G436" s="35"/>
      <c r="H436" s="39"/>
      <c r="I436" s="37"/>
      <c r="R436" s="39"/>
    </row>
    <row r="437" spans="1:18" x14ac:dyDescent="0.25">
      <c r="A437" s="34"/>
      <c r="B437" s="35"/>
      <c r="C437" s="35"/>
      <c r="D437" s="35"/>
      <c r="E437" s="35"/>
      <c r="F437" s="35"/>
      <c r="G437" s="35"/>
      <c r="H437" s="39"/>
      <c r="I437" s="37"/>
      <c r="R437" s="39"/>
    </row>
    <row r="438" spans="1:18" x14ac:dyDescent="0.25">
      <c r="A438" s="34"/>
      <c r="B438" s="35"/>
      <c r="C438" s="35"/>
      <c r="D438" s="35"/>
      <c r="E438" s="35"/>
      <c r="F438" s="35"/>
      <c r="G438" s="35"/>
      <c r="H438" s="39"/>
      <c r="I438" s="37"/>
      <c r="R438" s="39"/>
    </row>
    <row r="439" spans="1:18" x14ac:dyDescent="0.25">
      <c r="A439" s="34"/>
      <c r="B439" s="35"/>
      <c r="C439" s="35"/>
      <c r="D439" s="35"/>
      <c r="E439" s="35"/>
      <c r="F439" s="35"/>
      <c r="G439" s="35"/>
      <c r="H439" s="39"/>
      <c r="I439" s="37"/>
      <c r="R439" s="39"/>
    </row>
    <row r="440" spans="1:18" x14ac:dyDescent="0.25">
      <c r="A440" s="34"/>
      <c r="B440" s="35"/>
      <c r="C440" s="35"/>
      <c r="D440" s="35"/>
      <c r="E440" s="35"/>
      <c r="F440" s="35"/>
      <c r="G440" s="35"/>
      <c r="H440" s="39"/>
      <c r="I440" s="37"/>
      <c r="R440" s="39"/>
    </row>
    <row r="441" spans="1:18" x14ac:dyDescent="0.25">
      <c r="A441" s="34"/>
      <c r="B441" s="35"/>
      <c r="C441" s="35"/>
      <c r="D441" s="35"/>
      <c r="E441" s="35"/>
      <c r="F441" s="35"/>
      <c r="G441" s="35"/>
      <c r="H441" s="39"/>
      <c r="I441" s="37"/>
      <c r="R441" s="39"/>
    </row>
    <row r="442" spans="1:18" x14ac:dyDescent="0.25">
      <c r="A442" s="34"/>
      <c r="B442" s="35"/>
      <c r="C442" s="35"/>
      <c r="D442" s="35"/>
      <c r="E442" s="35"/>
      <c r="F442" s="35"/>
      <c r="G442" s="35"/>
      <c r="H442" s="39"/>
      <c r="I442" s="37"/>
      <c r="R442" s="39"/>
    </row>
    <row r="443" spans="1:18" x14ac:dyDescent="0.25">
      <c r="A443" s="34"/>
      <c r="B443" s="35"/>
      <c r="C443" s="35"/>
      <c r="D443" s="35"/>
      <c r="E443" s="35"/>
      <c r="F443" s="35"/>
      <c r="G443" s="35"/>
      <c r="H443" s="39"/>
      <c r="I443" s="37"/>
      <c r="R443" s="39"/>
    </row>
    <row r="444" spans="1:18" x14ac:dyDescent="0.25">
      <c r="A444" s="34"/>
      <c r="B444" s="35"/>
      <c r="C444" s="35"/>
      <c r="D444" s="35"/>
      <c r="E444" s="35"/>
      <c r="F444" s="35"/>
      <c r="G444" s="35"/>
      <c r="H444" s="39"/>
      <c r="I444" s="37"/>
      <c r="R444" s="39"/>
    </row>
    <row r="445" spans="1:18" x14ac:dyDescent="0.25">
      <c r="A445" s="34"/>
      <c r="B445" s="35"/>
      <c r="C445" s="35"/>
      <c r="D445" s="35"/>
      <c r="E445" s="35"/>
      <c r="F445" s="35"/>
      <c r="G445" s="35"/>
      <c r="H445" s="39"/>
      <c r="I445" s="37"/>
      <c r="R445" s="39"/>
    </row>
    <row r="446" spans="1:18" x14ac:dyDescent="0.25">
      <c r="A446" s="34"/>
      <c r="B446" s="35"/>
      <c r="C446" s="35"/>
      <c r="D446" s="35"/>
      <c r="E446" s="35"/>
      <c r="F446" s="35"/>
      <c r="G446" s="35"/>
      <c r="H446" s="39"/>
      <c r="I446" s="37"/>
      <c r="R446" s="39"/>
    </row>
    <row r="447" spans="1:18" x14ac:dyDescent="0.25">
      <c r="A447" s="34"/>
      <c r="B447" s="35"/>
      <c r="C447" s="35"/>
      <c r="D447" s="35"/>
      <c r="E447" s="35"/>
      <c r="F447" s="35"/>
      <c r="G447" s="35"/>
      <c r="H447" s="39"/>
      <c r="I447" s="37"/>
      <c r="R447" s="39"/>
    </row>
    <row r="448" spans="1:18" x14ac:dyDescent="0.25">
      <c r="A448" s="34"/>
      <c r="B448" s="35"/>
      <c r="C448" s="35"/>
      <c r="D448" s="35"/>
      <c r="E448" s="35"/>
      <c r="F448" s="35"/>
      <c r="G448" s="35"/>
      <c r="H448" s="39"/>
      <c r="I448" s="37"/>
      <c r="R448" s="39"/>
    </row>
    <row r="449" spans="1:18" x14ac:dyDescent="0.25">
      <c r="A449" s="34"/>
      <c r="B449" s="35"/>
      <c r="C449" s="35"/>
      <c r="D449" s="35"/>
      <c r="E449" s="35"/>
      <c r="F449" s="35"/>
      <c r="G449" s="35"/>
      <c r="H449" s="39"/>
      <c r="I449" s="37"/>
      <c r="R449" s="39"/>
    </row>
    <row r="450" spans="1:18" x14ac:dyDescent="0.25">
      <c r="A450" s="34"/>
      <c r="B450" s="35"/>
      <c r="C450" s="35"/>
      <c r="D450" s="35"/>
      <c r="E450" s="35"/>
      <c r="F450" s="35"/>
      <c r="G450" s="35"/>
      <c r="H450" s="39"/>
      <c r="I450" s="37"/>
      <c r="R450" s="39"/>
    </row>
    <row r="451" spans="1:18" x14ac:dyDescent="0.25">
      <c r="A451" s="34"/>
      <c r="B451" s="35"/>
      <c r="C451" s="35"/>
      <c r="D451" s="35"/>
      <c r="E451" s="35"/>
      <c r="F451" s="35"/>
      <c r="G451" s="35"/>
      <c r="H451" s="39"/>
      <c r="I451" s="37"/>
      <c r="R451" s="39"/>
    </row>
    <row r="452" spans="1:18" x14ac:dyDescent="0.25">
      <c r="A452" s="34"/>
      <c r="B452" s="35"/>
      <c r="C452" s="35"/>
      <c r="D452" s="35"/>
      <c r="E452" s="35"/>
      <c r="F452" s="35"/>
      <c r="G452" s="35"/>
      <c r="H452" s="39"/>
      <c r="I452" s="37"/>
      <c r="R452" s="39"/>
    </row>
    <row r="453" spans="1:18" x14ac:dyDescent="0.25">
      <c r="A453" s="34"/>
      <c r="B453" s="35"/>
      <c r="C453" s="35"/>
      <c r="D453" s="35"/>
      <c r="E453" s="35"/>
      <c r="F453" s="35"/>
      <c r="G453" s="35"/>
      <c r="H453" s="39"/>
      <c r="I453" s="37"/>
      <c r="R453" s="39"/>
    </row>
    <row r="454" spans="1:18" x14ac:dyDescent="0.25">
      <c r="A454" s="34"/>
      <c r="B454" s="35"/>
      <c r="C454" s="35"/>
      <c r="D454" s="35"/>
      <c r="E454" s="35"/>
      <c r="F454" s="35"/>
      <c r="G454" s="35"/>
      <c r="H454" s="39"/>
      <c r="I454" s="37"/>
      <c r="R454" s="39"/>
    </row>
    <row r="455" spans="1:18" x14ac:dyDescent="0.25">
      <c r="A455" s="34"/>
      <c r="B455" s="35"/>
      <c r="C455" s="35"/>
      <c r="D455" s="35"/>
      <c r="E455" s="35"/>
      <c r="F455" s="35"/>
      <c r="G455" s="35"/>
      <c r="H455" s="39"/>
      <c r="I455" s="37"/>
      <c r="R455" s="39"/>
    </row>
    <row r="456" spans="1:18" x14ac:dyDescent="0.25">
      <c r="A456" s="34"/>
      <c r="B456" s="35"/>
      <c r="C456" s="35"/>
      <c r="D456" s="35"/>
      <c r="E456" s="35"/>
      <c r="F456" s="35"/>
      <c r="G456" s="35"/>
      <c r="H456" s="39"/>
      <c r="I456" s="37"/>
      <c r="R456" s="39"/>
    </row>
    <row r="457" spans="1:18" x14ac:dyDescent="0.25">
      <c r="A457" s="34"/>
      <c r="B457" s="35"/>
      <c r="C457" s="35"/>
      <c r="D457" s="35"/>
      <c r="E457" s="35"/>
      <c r="F457" s="35"/>
      <c r="G457" s="35"/>
      <c r="H457" s="39"/>
      <c r="I457" s="37"/>
      <c r="R457" s="39"/>
    </row>
    <row r="458" spans="1:18" x14ac:dyDescent="0.25">
      <c r="A458" s="34"/>
      <c r="B458" s="35"/>
      <c r="C458" s="35"/>
      <c r="D458" s="35"/>
      <c r="E458" s="35"/>
      <c r="F458" s="35"/>
      <c r="G458" s="35"/>
      <c r="H458" s="39"/>
      <c r="I458" s="37"/>
      <c r="R458" s="39"/>
    </row>
    <row r="459" spans="1:18" x14ac:dyDescent="0.25">
      <c r="A459" s="34"/>
      <c r="B459" s="35"/>
      <c r="C459" s="35"/>
      <c r="D459" s="35"/>
      <c r="E459" s="35"/>
      <c r="F459" s="35"/>
      <c r="G459" s="35"/>
      <c r="H459" s="39"/>
      <c r="I459" s="37"/>
      <c r="R459" s="39"/>
    </row>
    <row r="460" spans="1:18" x14ac:dyDescent="0.25">
      <c r="A460" s="34"/>
      <c r="B460" s="35"/>
      <c r="C460" s="35"/>
      <c r="D460" s="35"/>
      <c r="E460" s="35"/>
      <c r="F460" s="35"/>
      <c r="G460" s="35"/>
      <c r="H460" s="39"/>
      <c r="I460" s="37"/>
      <c r="R460" s="39"/>
    </row>
    <row r="461" spans="1:18" x14ac:dyDescent="0.25">
      <c r="A461" s="34"/>
      <c r="B461" s="35"/>
      <c r="C461" s="35"/>
      <c r="D461" s="35"/>
      <c r="E461" s="35"/>
      <c r="F461" s="35"/>
      <c r="G461" s="35"/>
      <c r="H461" s="39"/>
      <c r="I461" s="37"/>
      <c r="R461" s="39"/>
    </row>
    <row r="462" spans="1:18" x14ac:dyDescent="0.25">
      <c r="A462" s="34"/>
      <c r="B462" s="35"/>
      <c r="C462" s="35"/>
      <c r="D462" s="35"/>
      <c r="E462" s="35"/>
      <c r="F462" s="35"/>
      <c r="G462" s="35"/>
      <c r="H462" s="39"/>
      <c r="I462" s="37"/>
      <c r="R462" s="39"/>
    </row>
    <row r="463" spans="1:18" x14ac:dyDescent="0.25">
      <c r="A463" s="34"/>
      <c r="B463" s="35"/>
      <c r="C463" s="35"/>
      <c r="D463" s="35"/>
      <c r="E463" s="35"/>
      <c r="F463" s="35"/>
      <c r="G463" s="35"/>
      <c r="H463" s="39"/>
      <c r="I463" s="37"/>
      <c r="R463" s="39"/>
    </row>
    <row r="464" spans="1:18" x14ac:dyDescent="0.25">
      <c r="A464" s="34"/>
      <c r="B464" s="35"/>
      <c r="C464" s="35"/>
      <c r="D464" s="35"/>
      <c r="E464" s="35"/>
      <c r="F464" s="35"/>
      <c r="G464" s="35"/>
      <c r="H464" s="39"/>
      <c r="I464" s="37"/>
      <c r="R464" s="39"/>
    </row>
    <row r="465" spans="1:18" x14ac:dyDescent="0.25">
      <c r="A465" s="34"/>
      <c r="B465" s="35"/>
      <c r="C465" s="35"/>
      <c r="D465" s="35"/>
      <c r="E465" s="35"/>
      <c r="F465" s="35"/>
      <c r="G465" s="35"/>
      <c r="H465" s="39"/>
      <c r="I465" s="37"/>
      <c r="R465" s="39"/>
    </row>
    <row r="466" spans="1:18" x14ac:dyDescent="0.25">
      <c r="A466" s="34"/>
      <c r="B466" s="35"/>
      <c r="C466" s="35"/>
      <c r="D466" s="35"/>
      <c r="E466" s="35"/>
      <c r="F466" s="35"/>
      <c r="G466" s="35"/>
      <c r="H466" s="39"/>
      <c r="I466" s="37"/>
      <c r="R466" s="39"/>
    </row>
    <row r="467" spans="1:18" x14ac:dyDescent="0.25">
      <c r="A467" s="34"/>
      <c r="B467" s="35"/>
      <c r="C467" s="35"/>
      <c r="D467" s="35"/>
      <c r="E467" s="35"/>
      <c r="F467" s="35"/>
      <c r="G467" s="35"/>
      <c r="H467" s="39"/>
      <c r="I467" s="37"/>
      <c r="R467" s="39"/>
    </row>
    <row r="468" spans="1:18" x14ac:dyDescent="0.25">
      <c r="A468" s="34"/>
      <c r="B468" s="35"/>
      <c r="C468" s="35"/>
      <c r="D468" s="35"/>
      <c r="E468" s="35"/>
      <c r="F468" s="35"/>
      <c r="G468" s="35"/>
      <c r="H468" s="39"/>
      <c r="I468" s="37"/>
      <c r="R468" s="39"/>
    </row>
    <row r="469" spans="1:18" x14ac:dyDescent="0.25">
      <c r="A469" s="34"/>
      <c r="B469" s="35"/>
      <c r="C469" s="35"/>
      <c r="D469" s="35"/>
      <c r="E469" s="35"/>
      <c r="F469" s="35"/>
      <c r="G469" s="35"/>
      <c r="H469" s="39"/>
      <c r="I469" s="37"/>
      <c r="R469" s="39"/>
    </row>
    <row r="470" spans="1:18" x14ac:dyDescent="0.25">
      <c r="A470" s="34"/>
      <c r="B470" s="35"/>
      <c r="C470" s="35"/>
      <c r="D470" s="35"/>
      <c r="E470" s="35"/>
      <c r="F470" s="35"/>
      <c r="G470" s="35"/>
      <c r="H470" s="39"/>
      <c r="I470" s="37"/>
      <c r="R470" s="39"/>
    </row>
    <row r="471" spans="1:18" x14ac:dyDescent="0.25">
      <c r="A471" s="34"/>
      <c r="B471" s="35"/>
      <c r="C471" s="35"/>
      <c r="D471" s="35"/>
      <c r="E471" s="35"/>
      <c r="F471" s="35"/>
      <c r="G471" s="35"/>
      <c r="H471" s="39"/>
      <c r="I471" s="37"/>
      <c r="R471" s="39"/>
    </row>
    <row r="472" spans="1:18" x14ac:dyDescent="0.25">
      <c r="A472" s="34"/>
      <c r="B472" s="35"/>
      <c r="C472" s="35"/>
      <c r="D472" s="35"/>
      <c r="E472" s="35"/>
      <c r="F472" s="35"/>
      <c r="G472" s="35"/>
      <c r="H472" s="39"/>
      <c r="I472" s="37"/>
      <c r="R472" s="39"/>
    </row>
    <row r="473" spans="1:18" x14ac:dyDescent="0.25">
      <c r="A473" s="34"/>
      <c r="B473" s="35"/>
      <c r="C473" s="35"/>
      <c r="D473" s="35"/>
      <c r="E473" s="35"/>
      <c r="F473" s="35"/>
      <c r="G473" s="35"/>
      <c r="H473" s="39"/>
      <c r="I473" s="37"/>
      <c r="R473" s="39"/>
    </row>
    <row r="474" spans="1:18" x14ac:dyDescent="0.25">
      <c r="A474" s="34"/>
      <c r="B474" s="35"/>
      <c r="C474" s="35"/>
      <c r="D474" s="35"/>
      <c r="E474" s="35"/>
      <c r="F474" s="35"/>
      <c r="G474" s="35"/>
      <c r="H474" s="39"/>
      <c r="I474" s="37"/>
      <c r="R474" s="39"/>
    </row>
    <row r="475" spans="1:18" x14ac:dyDescent="0.25">
      <c r="A475" s="34"/>
      <c r="B475" s="35"/>
      <c r="C475" s="35"/>
      <c r="D475" s="35"/>
      <c r="E475" s="35"/>
      <c r="F475" s="35"/>
      <c r="G475" s="35"/>
      <c r="H475" s="39"/>
      <c r="I475" s="37"/>
      <c r="R475" s="39"/>
    </row>
    <row r="476" spans="1:18" x14ac:dyDescent="0.25">
      <c r="A476" s="34"/>
      <c r="B476" s="35"/>
      <c r="C476" s="35"/>
      <c r="D476" s="35"/>
      <c r="E476" s="35"/>
      <c r="F476" s="35"/>
      <c r="G476" s="35"/>
      <c r="H476" s="39"/>
      <c r="I476" s="37"/>
      <c r="R476" s="39"/>
    </row>
    <row r="477" spans="1:18" x14ac:dyDescent="0.25">
      <c r="A477" s="34"/>
      <c r="B477" s="35"/>
      <c r="C477" s="35"/>
      <c r="D477" s="35"/>
      <c r="E477" s="35"/>
      <c r="F477" s="35"/>
      <c r="G477" s="35"/>
      <c r="H477" s="39"/>
      <c r="I477" s="37"/>
      <c r="R477" s="39"/>
    </row>
    <row r="478" spans="1:18" x14ac:dyDescent="0.25">
      <c r="A478" s="34"/>
      <c r="B478" s="35"/>
      <c r="C478" s="35"/>
      <c r="D478" s="35"/>
      <c r="E478" s="35"/>
      <c r="F478" s="35"/>
      <c r="G478" s="35"/>
      <c r="H478" s="39"/>
      <c r="I478" s="37"/>
      <c r="R478" s="39"/>
    </row>
    <row r="479" spans="1:18" x14ac:dyDescent="0.25">
      <c r="A479" s="34"/>
      <c r="B479" s="35"/>
      <c r="C479" s="35"/>
      <c r="D479" s="35"/>
      <c r="E479" s="35"/>
      <c r="F479" s="35"/>
      <c r="G479" s="35"/>
      <c r="H479" s="39"/>
      <c r="I479" s="37"/>
      <c r="R479" s="39"/>
    </row>
    <row r="480" spans="1:18" x14ac:dyDescent="0.25">
      <c r="A480" s="34"/>
      <c r="B480" s="35"/>
      <c r="C480" s="35"/>
      <c r="D480" s="35"/>
      <c r="E480" s="35"/>
      <c r="F480" s="35"/>
      <c r="G480" s="35"/>
      <c r="H480" s="39"/>
      <c r="I480" s="37"/>
      <c r="R480" s="39"/>
    </row>
    <row r="481" spans="1:18" x14ac:dyDescent="0.25">
      <c r="A481" s="34"/>
      <c r="B481" s="35"/>
      <c r="C481" s="35"/>
      <c r="D481" s="35"/>
      <c r="E481" s="35"/>
      <c r="F481" s="35"/>
      <c r="G481" s="35"/>
      <c r="H481" s="39"/>
      <c r="I481" s="37"/>
      <c r="R481" s="39"/>
    </row>
    <row r="482" spans="1:18" x14ac:dyDescent="0.25">
      <c r="A482" s="34"/>
      <c r="B482" s="35"/>
      <c r="C482" s="35"/>
      <c r="D482" s="35"/>
      <c r="E482" s="35"/>
      <c r="F482" s="35"/>
      <c r="G482" s="35"/>
      <c r="H482" s="39"/>
      <c r="I482" s="37"/>
      <c r="R482" s="39"/>
    </row>
    <row r="483" spans="1:18" x14ac:dyDescent="0.25">
      <c r="A483" s="34"/>
      <c r="B483" s="35"/>
      <c r="C483" s="35"/>
      <c r="D483" s="35"/>
      <c r="E483" s="35"/>
      <c r="F483" s="35"/>
      <c r="G483" s="35"/>
      <c r="H483" s="39"/>
      <c r="I483" s="37"/>
      <c r="R483" s="39"/>
    </row>
    <row r="484" spans="1:18" x14ac:dyDescent="0.25">
      <c r="A484" s="34"/>
      <c r="B484" s="35"/>
      <c r="C484" s="35"/>
      <c r="D484" s="35"/>
      <c r="E484" s="35"/>
      <c r="F484" s="35"/>
      <c r="G484" s="35"/>
      <c r="H484" s="39"/>
      <c r="I484" s="37"/>
      <c r="R484" s="39"/>
    </row>
    <row r="485" spans="1:18" x14ac:dyDescent="0.25">
      <c r="A485" s="34"/>
      <c r="B485" s="35"/>
      <c r="C485" s="35"/>
      <c r="D485" s="35"/>
      <c r="E485" s="35"/>
      <c r="F485" s="35"/>
      <c r="G485" s="35"/>
      <c r="H485" s="39"/>
      <c r="I485" s="37"/>
      <c r="R485" s="39"/>
    </row>
    <row r="486" spans="1:18" x14ac:dyDescent="0.25">
      <c r="A486" s="34"/>
      <c r="B486" s="35"/>
      <c r="C486" s="35"/>
      <c r="D486" s="35"/>
      <c r="E486" s="35"/>
      <c r="F486" s="35"/>
      <c r="G486" s="35"/>
      <c r="H486" s="39"/>
      <c r="I486" s="37"/>
      <c r="R486" s="39"/>
    </row>
    <row r="487" spans="1:18" x14ac:dyDescent="0.25">
      <c r="A487" s="34"/>
      <c r="B487" s="35"/>
      <c r="C487" s="35"/>
      <c r="D487" s="35"/>
      <c r="E487" s="35"/>
      <c r="F487" s="35"/>
      <c r="G487" s="35"/>
      <c r="H487" s="39"/>
      <c r="I487" s="37"/>
      <c r="R487" s="39"/>
    </row>
    <row r="488" spans="1:18" x14ac:dyDescent="0.25">
      <c r="A488" s="34"/>
      <c r="B488" s="35"/>
      <c r="C488" s="35"/>
      <c r="D488" s="35"/>
      <c r="E488" s="35"/>
      <c r="F488" s="35"/>
      <c r="G488" s="35"/>
      <c r="H488" s="39"/>
      <c r="I488" s="37"/>
      <c r="R488" s="39"/>
    </row>
    <row r="489" spans="1:18" x14ac:dyDescent="0.25">
      <c r="A489" s="34"/>
      <c r="B489" s="35"/>
      <c r="C489" s="35"/>
      <c r="D489" s="35"/>
      <c r="E489" s="35"/>
      <c r="F489" s="35"/>
      <c r="G489" s="35"/>
      <c r="H489" s="39"/>
      <c r="I489" s="37"/>
      <c r="R489" s="39"/>
    </row>
    <row r="490" spans="1:18" x14ac:dyDescent="0.25">
      <c r="A490" s="34"/>
      <c r="B490" s="35"/>
      <c r="C490" s="35"/>
      <c r="D490" s="35"/>
      <c r="E490" s="35"/>
      <c r="F490" s="35"/>
      <c r="G490" s="35"/>
      <c r="H490" s="39"/>
      <c r="I490" s="37"/>
      <c r="R490" s="39"/>
    </row>
    <row r="491" spans="1:18" x14ac:dyDescent="0.25">
      <c r="A491" s="34"/>
      <c r="B491" s="35"/>
      <c r="C491" s="35"/>
      <c r="D491" s="35"/>
      <c r="E491" s="35"/>
      <c r="F491" s="35"/>
      <c r="G491" s="35"/>
      <c r="H491" s="39"/>
      <c r="I491" s="37"/>
      <c r="R491" s="39"/>
    </row>
    <row r="492" spans="1:18" x14ac:dyDescent="0.25">
      <c r="A492" s="34"/>
      <c r="B492" s="35"/>
      <c r="C492" s="35"/>
      <c r="D492" s="35"/>
      <c r="E492" s="35"/>
      <c r="F492" s="35"/>
      <c r="G492" s="35"/>
      <c r="H492" s="39"/>
      <c r="I492" s="37"/>
      <c r="R492" s="39"/>
    </row>
    <row r="493" spans="1:18" x14ac:dyDescent="0.25">
      <c r="A493" s="34"/>
      <c r="B493" s="35"/>
      <c r="C493" s="35"/>
      <c r="D493" s="35"/>
      <c r="E493" s="35"/>
      <c r="F493" s="35"/>
      <c r="G493" s="35"/>
      <c r="H493" s="39"/>
      <c r="I493" s="37"/>
      <c r="R493" s="39"/>
    </row>
    <row r="494" spans="1:18" x14ac:dyDescent="0.25">
      <c r="A494" s="34"/>
      <c r="B494" s="35"/>
      <c r="C494" s="35"/>
      <c r="D494" s="35"/>
      <c r="E494" s="35"/>
      <c r="F494" s="35"/>
      <c r="G494" s="35"/>
      <c r="H494" s="39"/>
      <c r="I494" s="37"/>
      <c r="R494" s="39"/>
    </row>
    <row r="495" spans="1:18" x14ac:dyDescent="0.25">
      <c r="A495" s="34"/>
      <c r="B495" s="35"/>
      <c r="C495" s="35"/>
      <c r="D495" s="35"/>
      <c r="E495" s="35"/>
      <c r="F495" s="35"/>
      <c r="G495" s="35"/>
      <c r="H495" s="39"/>
      <c r="I495" s="37"/>
      <c r="R495" s="39"/>
    </row>
    <row r="496" spans="1:18" x14ac:dyDescent="0.25">
      <c r="A496" s="34"/>
      <c r="B496" s="35"/>
      <c r="C496" s="35"/>
      <c r="D496" s="35"/>
      <c r="E496" s="35"/>
      <c r="F496" s="35"/>
      <c r="G496" s="35"/>
      <c r="H496" s="39"/>
      <c r="I496" s="37"/>
      <c r="R496" s="39"/>
    </row>
    <row r="497" spans="1:18" x14ac:dyDescent="0.25">
      <c r="A497" s="34"/>
      <c r="B497" s="35"/>
      <c r="C497" s="35"/>
      <c r="D497" s="35"/>
      <c r="E497" s="35"/>
      <c r="F497" s="35"/>
      <c r="G497" s="35"/>
      <c r="H497" s="39"/>
      <c r="I497" s="37"/>
      <c r="R497" s="39"/>
    </row>
    <row r="498" spans="1:18" x14ac:dyDescent="0.25">
      <c r="A498" s="34"/>
      <c r="B498" s="35"/>
      <c r="C498" s="35"/>
      <c r="D498" s="35"/>
      <c r="E498" s="35"/>
      <c r="F498" s="35"/>
      <c r="G498" s="35"/>
      <c r="H498" s="39"/>
      <c r="I498" s="37"/>
      <c r="R498" s="39"/>
    </row>
    <row r="499" spans="1:18" x14ac:dyDescent="0.25">
      <c r="A499" s="34"/>
      <c r="B499" s="35"/>
      <c r="C499" s="35"/>
      <c r="D499" s="35"/>
      <c r="E499" s="35"/>
      <c r="F499" s="35"/>
      <c r="G499" s="35"/>
      <c r="H499" s="39"/>
      <c r="I499" s="37"/>
      <c r="R499" s="39"/>
    </row>
    <row r="500" spans="1:18" x14ac:dyDescent="0.25">
      <c r="A500" s="34"/>
      <c r="B500" s="35"/>
      <c r="C500" s="35"/>
      <c r="D500" s="35"/>
      <c r="E500" s="35"/>
      <c r="F500" s="35"/>
      <c r="G500" s="35"/>
      <c r="H500" s="39"/>
      <c r="I500" s="37"/>
      <c r="R500" s="39"/>
    </row>
    <row r="501" spans="1:18" x14ac:dyDescent="0.25">
      <c r="A501" s="34"/>
      <c r="B501" s="35"/>
      <c r="C501" s="35"/>
      <c r="D501" s="35"/>
      <c r="E501" s="35"/>
      <c r="F501" s="35"/>
      <c r="G501" s="35"/>
      <c r="H501" s="39"/>
      <c r="I501" s="37"/>
      <c r="R501" s="39"/>
    </row>
    <row r="502" spans="1:18" x14ac:dyDescent="0.25">
      <c r="A502" s="34"/>
      <c r="B502" s="35"/>
      <c r="C502" s="35"/>
      <c r="D502" s="35"/>
      <c r="E502" s="35"/>
      <c r="F502" s="35"/>
      <c r="G502" s="35"/>
      <c r="H502" s="39"/>
      <c r="I502" s="37"/>
      <c r="R502" s="39"/>
    </row>
    <row r="503" spans="1:18" x14ac:dyDescent="0.25">
      <c r="A503" s="34"/>
      <c r="B503" s="35"/>
      <c r="C503" s="35"/>
      <c r="D503" s="35"/>
      <c r="E503" s="35"/>
      <c r="F503" s="35"/>
      <c r="G503" s="35"/>
      <c r="H503" s="39"/>
      <c r="I503" s="37"/>
      <c r="R503" s="39"/>
    </row>
    <row r="504" spans="1:18" x14ac:dyDescent="0.25">
      <c r="A504" s="34"/>
      <c r="B504" s="35"/>
      <c r="C504" s="35"/>
      <c r="D504" s="35"/>
      <c r="E504" s="35"/>
      <c r="F504" s="35"/>
      <c r="G504" s="35"/>
      <c r="H504" s="39"/>
      <c r="I504" s="37"/>
      <c r="R504" s="39"/>
    </row>
    <row r="505" spans="1:18" x14ac:dyDescent="0.25">
      <c r="A505" s="34"/>
      <c r="B505" s="35"/>
      <c r="C505" s="35"/>
      <c r="D505" s="35"/>
      <c r="E505" s="35"/>
      <c r="F505" s="35"/>
      <c r="G505" s="35"/>
      <c r="H505" s="39"/>
      <c r="I505" s="37"/>
      <c r="R505" s="39"/>
    </row>
    <row r="506" spans="1:18" x14ac:dyDescent="0.25">
      <c r="A506" s="34"/>
      <c r="B506" s="35"/>
      <c r="C506" s="35"/>
      <c r="D506" s="35"/>
      <c r="E506" s="35"/>
      <c r="F506" s="35"/>
      <c r="G506" s="35"/>
      <c r="H506" s="39"/>
      <c r="I506" s="37"/>
      <c r="R506" s="39"/>
    </row>
    <row r="507" spans="1:18" x14ac:dyDescent="0.25">
      <c r="A507" s="34"/>
      <c r="B507" s="35"/>
      <c r="C507" s="35"/>
      <c r="D507" s="35"/>
      <c r="E507" s="35"/>
      <c r="F507" s="35"/>
      <c r="G507" s="35"/>
      <c r="H507" s="39"/>
      <c r="I507" s="37"/>
      <c r="R507" s="39"/>
    </row>
    <row r="508" spans="1:18" x14ac:dyDescent="0.25">
      <c r="A508" s="34"/>
      <c r="B508" s="35"/>
      <c r="C508" s="35"/>
      <c r="D508" s="35"/>
      <c r="E508" s="35"/>
      <c r="F508" s="35"/>
      <c r="G508" s="35"/>
      <c r="H508" s="39"/>
      <c r="I508" s="37"/>
      <c r="R508" s="39"/>
    </row>
    <row r="509" spans="1:18" x14ac:dyDescent="0.25">
      <c r="A509" s="34"/>
      <c r="B509" s="35"/>
      <c r="C509" s="35"/>
      <c r="D509" s="35"/>
      <c r="E509" s="35"/>
      <c r="F509" s="35"/>
      <c r="G509" s="35"/>
      <c r="H509" s="39"/>
      <c r="I509" s="37"/>
      <c r="R509" s="39"/>
    </row>
    <row r="510" spans="1:18" x14ac:dyDescent="0.25">
      <c r="A510" s="34"/>
      <c r="B510" s="35"/>
      <c r="C510" s="35"/>
      <c r="D510" s="35"/>
      <c r="E510" s="35"/>
      <c r="F510" s="35"/>
      <c r="G510" s="35"/>
      <c r="H510" s="39"/>
      <c r="I510" s="37"/>
      <c r="R510" s="39"/>
    </row>
    <row r="511" spans="1:18" x14ac:dyDescent="0.25">
      <c r="A511" s="34"/>
      <c r="B511" s="35"/>
      <c r="C511" s="35"/>
      <c r="D511" s="35"/>
      <c r="E511" s="35"/>
      <c r="F511" s="35"/>
      <c r="G511" s="35"/>
      <c r="H511" s="39"/>
      <c r="I511" s="37"/>
      <c r="R511" s="39"/>
    </row>
    <row r="512" spans="1:18" x14ac:dyDescent="0.25">
      <c r="A512" s="34"/>
      <c r="B512" s="35"/>
      <c r="C512" s="35"/>
      <c r="D512" s="35"/>
      <c r="E512" s="35"/>
      <c r="F512" s="35"/>
      <c r="G512" s="35"/>
      <c r="H512" s="39"/>
      <c r="I512" s="37"/>
      <c r="R512" s="39"/>
    </row>
    <row r="513" spans="1:18" x14ac:dyDescent="0.25">
      <c r="A513" s="34"/>
      <c r="B513" s="35"/>
      <c r="C513" s="35"/>
      <c r="D513" s="35"/>
      <c r="E513" s="35"/>
      <c r="F513" s="35"/>
      <c r="G513" s="35"/>
      <c r="H513" s="39"/>
      <c r="I513" s="37"/>
      <c r="R513" s="39"/>
    </row>
    <row r="514" spans="1:18" x14ac:dyDescent="0.25">
      <c r="A514" s="34"/>
      <c r="B514" s="35"/>
      <c r="C514" s="35"/>
      <c r="D514" s="35"/>
      <c r="E514" s="35"/>
      <c r="F514" s="35"/>
      <c r="G514" s="35"/>
      <c r="H514" s="39"/>
      <c r="I514" s="37"/>
      <c r="R514" s="39"/>
    </row>
    <row r="515" spans="1:18" x14ac:dyDescent="0.25">
      <c r="A515" s="34"/>
      <c r="B515" s="35"/>
      <c r="C515" s="35"/>
      <c r="D515" s="35"/>
      <c r="E515" s="35"/>
      <c r="F515" s="35"/>
      <c r="G515" s="35"/>
      <c r="H515" s="39"/>
      <c r="I515" s="37"/>
      <c r="R515" s="39"/>
    </row>
    <row r="516" spans="1:18" x14ac:dyDescent="0.25">
      <c r="A516" s="34"/>
      <c r="B516" s="35"/>
      <c r="C516" s="35"/>
      <c r="D516" s="35"/>
      <c r="E516" s="35"/>
      <c r="F516" s="35"/>
      <c r="G516" s="35"/>
      <c r="H516" s="39"/>
      <c r="I516" s="37"/>
      <c r="R516" s="39"/>
    </row>
    <row r="517" spans="1:18" x14ac:dyDescent="0.25">
      <c r="A517" s="34"/>
      <c r="B517" s="35"/>
      <c r="C517" s="35"/>
      <c r="D517" s="35"/>
      <c r="E517" s="35"/>
      <c r="F517" s="35"/>
      <c r="G517" s="35"/>
      <c r="H517" s="39"/>
      <c r="I517" s="37"/>
      <c r="R517" s="39"/>
    </row>
    <row r="518" spans="1:18" x14ac:dyDescent="0.25">
      <c r="A518" s="34"/>
      <c r="B518" s="35"/>
      <c r="C518" s="35"/>
      <c r="D518" s="35"/>
      <c r="E518" s="35"/>
      <c r="F518" s="35"/>
      <c r="G518" s="35"/>
      <c r="H518" s="39"/>
      <c r="I518" s="37"/>
      <c r="R518" s="39"/>
    </row>
    <row r="519" spans="1:18" x14ac:dyDescent="0.25">
      <c r="A519" s="34"/>
      <c r="B519" s="35"/>
      <c r="C519" s="35"/>
      <c r="D519" s="35"/>
      <c r="E519" s="35"/>
      <c r="F519" s="35"/>
      <c r="G519" s="35"/>
      <c r="H519" s="39"/>
      <c r="I519" s="37"/>
      <c r="R519" s="39"/>
    </row>
    <row r="520" spans="1:18" x14ac:dyDescent="0.25">
      <c r="A520" s="34"/>
      <c r="B520" s="35"/>
      <c r="C520" s="35"/>
      <c r="D520" s="35"/>
      <c r="E520" s="35"/>
      <c r="F520" s="35"/>
      <c r="G520" s="35"/>
      <c r="H520" s="39"/>
      <c r="I520" s="37"/>
      <c r="R520" s="39"/>
    </row>
    <row r="521" spans="1:18" x14ac:dyDescent="0.25">
      <c r="A521" s="34"/>
      <c r="B521" s="35"/>
      <c r="C521" s="35"/>
      <c r="D521" s="35"/>
      <c r="E521" s="35"/>
      <c r="F521" s="35"/>
      <c r="G521" s="35"/>
      <c r="H521" s="39"/>
      <c r="I521" s="37"/>
      <c r="R521" s="39"/>
    </row>
    <row r="522" spans="1:18" x14ac:dyDescent="0.25">
      <c r="A522" s="34"/>
      <c r="B522" s="35"/>
      <c r="C522" s="35"/>
      <c r="D522" s="35"/>
      <c r="E522" s="35"/>
      <c r="F522" s="35"/>
      <c r="G522" s="35"/>
      <c r="H522" s="39"/>
      <c r="I522" s="37"/>
      <c r="R522" s="39"/>
    </row>
    <row r="523" spans="1:18" x14ac:dyDescent="0.25">
      <c r="A523" s="34"/>
      <c r="B523" s="35"/>
      <c r="C523" s="35"/>
      <c r="D523" s="35"/>
      <c r="E523" s="35"/>
      <c r="F523" s="35"/>
      <c r="G523" s="35"/>
      <c r="H523" s="39"/>
      <c r="I523" s="37"/>
      <c r="R523" s="39"/>
    </row>
    <row r="524" spans="1:18" x14ac:dyDescent="0.25">
      <c r="A524" s="34"/>
      <c r="B524" s="35"/>
      <c r="C524" s="35"/>
      <c r="D524" s="35"/>
      <c r="E524" s="35"/>
      <c r="F524" s="35"/>
      <c r="G524" s="35"/>
      <c r="H524" s="39"/>
      <c r="I524" s="37"/>
      <c r="R524" s="39"/>
    </row>
    <row r="525" spans="1:18" x14ac:dyDescent="0.25">
      <c r="A525" s="34"/>
      <c r="B525" s="35"/>
      <c r="C525" s="35"/>
      <c r="D525" s="35"/>
      <c r="E525" s="35"/>
      <c r="F525" s="35"/>
      <c r="G525" s="35"/>
      <c r="H525" s="39"/>
      <c r="I525" s="37"/>
      <c r="R525" s="39"/>
    </row>
    <row r="526" spans="1:18" x14ac:dyDescent="0.25">
      <c r="A526" s="34"/>
      <c r="B526" s="35"/>
      <c r="C526" s="35"/>
      <c r="D526" s="35"/>
      <c r="E526" s="35"/>
      <c r="F526" s="35"/>
      <c r="G526" s="35"/>
      <c r="H526" s="39"/>
      <c r="I526" s="37"/>
      <c r="R526" s="39"/>
    </row>
    <row r="527" spans="1:18" x14ac:dyDescent="0.25">
      <c r="A527" s="34"/>
      <c r="B527" s="35"/>
      <c r="C527" s="35"/>
      <c r="D527" s="35"/>
      <c r="E527" s="35"/>
      <c r="F527" s="35"/>
      <c r="G527" s="35"/>
      <c r="H527" s="39"/>
      <c r="I527" s="37"/>
      <c r="R527" s="39"/>
    </row>
    <row r="528" spans="1:18" x14ac:dyDescent="0.25">
      <c r="A528" s="34"/>
      <c r="B528" s="35"/>
      <c r="C528" s="35"/>
      <c r="D528" s="35"/>
      <c r="E528" s="35"/>
      <c r="F528" s="35"/>
      <c r="G528" s="35"/>
      <c r="H528" s="39"/>
      <c r="I528" s="37"/>
      <c r="R528" s="39"/>
    </row>
    <row r="529" spans="1:18" x14ac:dyDescent="0.25">
      <c r="A529" s="34"/>
      <c r="B529" s="35"/>
      <c r="C529" s="35"/>
      <c r="D529" s="35"/>
      <c r="E529" s="35"/>
      <c r="F529" s="35"/>
      <c r="G529" s="35"/>
      <c r="H529" s="39"/>
      <c r="I529" s="37"/>
      <c r="R529" s="39"/>
    </row>
    <row r="530" spans="1:18" x14ac:dyDescent="0.25">
      <c r="A530" s="34"/>
      <c r="B530" s="35"/>
      <c r="C530" s="35"/>
      <c r="D530" s="35"/>
      <c r="E530" s="35"/>
      <c r="F530" s="35"/>
      <c r="G530" s="35"/>
      <c r="H530" s="39"/>
      <c r="I530" s="37"/>
      <c r="R530" s="39"/>
    </row>
    <row r="531" spans="1:18" x14ac:dyDescent="0.25">
      <c r="A531" s="34"/>
      <c r="B531" s="35"/>
      <c r="C531" s="35"/>
      <c r="D531" s="35"/>
      <c r="E531" s="35"/>
      <c r="F531" s="35"/>
      <c r="G531" s="35"/>
      <c r="H531" s="39"/>
      <c r="I531" s="37"/>
      <c r="R531" s="39"/>
    </row>
    <row r="532" spans="1:18" x14ac:dyDescent="0.25">
      <c r="A532" s="34"/>
      <c r="B532" s="35"/>
      <c r="C532" s="35"/>
      <c r="D532" s="35"/>
      <c r="E532" s="35"/>
      <c r="F532" s="35"/>
      <c r="G532" s="35"/>
      <c r="H532" s="39"/>
      <c r="I532" s="37"/>
      <c r="R532" s="39"/>
    </row>
    <row r="533" spans="1:18" x14ac:dyDescent="0.25">
      <c r="A533" s="34"/>
      <c r="B533" s="35"/>
      <c r="C533" s="35"/>
      <c r="D533" s="35"/>
      <c r="E533" s="35"/>
      <c r="F533" s="35"/>
      <c r="G533" s="35"/>
      <c r="H533" s="39"/>
      <c r="I533" s="37"/>
      <c r="R533" s="39"/>
    </row>
    <row r="534" spans="1:18" x14ac:dyDescent="0.25">
      <c r="A534" s="34"/>
      <c r="B534" s="35"/>
      <c r="C534" s="35"/>
      <c r="D534" s="35"/>
      <c r="E534" s="35"/>
      <c r="F534" s="35"/>
      <c r="G534" s="35"/>
      <c r="H534" s="39"/>
      <c r="I534" s="37"/>
      <c r="R534" s="39"/>
    </row>
    <row r="535" spans="1:18" x14ac:dyDescent="0.25">
      <c r="A535" s="34"/>
      <c r="B535" s="35"/>
      <c r="C535" s="35"/>
      <c r="D535" s="35"/>
      <c r="E535" s="35"/>
      <c r="F535" s="35"/>
      <c r="G535" s="35"/>
      <c r="H535" s="39"/>
      <c r="I535" s="37"/>
      <c r="R535" s="39"/>
    </row>
    <row r="536" spans="1:18" x14ac:dyDescent="0.25">
      <c r="A536" s="34"/>
      <c r="B536" s="35"/>
      <c r="C536" s="35"/>
      <c r="D536" s="35"/>
      <c r="E536" s="35"/>
      <c r="F536" s="35"/>
      <c r="G536" s="35"/>
      <c r="H536" s="39"/>
      <c r="I536" s="37"/>
      <c r="R536" s="39"/>
    </row>
    <row r="537" spans="1:18" x14ac:dyDescent="0.25">
      <c r="A537" s="34"/>
      <c r="B537" s="35"/>
      <c r="C537" s="35"/>
      <c r="D537" s="35"/>
      <c r="E537" s="35"/>
      <c r="F537" s="35"/>
      <c r="G537" s="35"/>
      <c r="H537" s="39"/>
      <c r="I537" s="37"/>
      <c r="R537" s="39"/>
    </row>
    <row r="538" spans="1:18" x14ac:dyDescent="0.25">
      <c r="A538" s="34"/>
      <c r="B538" s="35"/>
      <c r="C538" s="35"/>
      <c r="D538" s="35"/>
      <c r="E538" s="35"/>
      <c r="F538" s="35"/>
      <c r="G538" s="35"/>
      <c r="H538" s="39"/>
      <c r="I538" s="37"/>
      <c r="R538" s="39"/>
    </row>
    <row r="539" spans="1:18" x14ac:dyDescent="0.25">
      <c r="A539" s="34"/>
      <c r="B539" s="35"/>
      <c r="C539" s="35"/>
      <c r="D539" s="35"/>
      <c r="E539" s="35"/>
      <c r="F539" s="35"/>
      <c r="G539" s="35"/>
      <c r="H539" s="39"/>
      <c r="I539" s="37"/>
      <c r="R539" s="39"/>
    </row>
    <row r="540" spans="1:18" x14ac:dyDescent="0.25">
      <c r="A540" s="34"/>
      <c r="B540" s="35"/>
      <c r="C540" s="35"/>
      <c r="D540" s="35"/>
      <c r="E540" s="35"/>
      <c r="F540" s="35"/>
      <c r="G540" s="35"/>
      <c r="H540" s="39"/>
      <c r="I540" s="37"/>
      <c r="R540" s="39"/>
    </row>
    <row r="541" spans="1:18" x14ac:dyDescent="0.25">
      <c r="A541" s="34"/>
      <c r="B541" s="35"/>
      <c r="C541" s="35"/>
      <c r="D541" s="35"/>
      <c r="E541" s="35"/>
      <c r="F541" s="35"/>
      <c r="G541" s="35"/>
      <c r="H541" s="39"/>
      <c r="I541" s="37"/>
      <c r="R541" s="39"/>
    </row>
    <row r="542" spans="1:18" x14ac:dyDescent="0.25">
      <c r="A542" s="34"/>
      <c r="B542" s="35"/>
      <c r="C542" s="35"/>
      <c r="D542" s="35"/>
      <c r="E542" s="35"/>
      <c r="F542" s="35"/>
      <c r="G542" s="35"/>
      <c r="H542" s="39"/>
      <c r="I542" s="37"/>
      <c r="R542" s="39"/>
    </row>
    <row r="543" spans="1:18" x14ac:dyDescent="0.25">
      <c r="A543" s="34"/>
      <c r="B543" s="35"/>
      <c r="C543" s="35"/>
      <c r="D543" s="35"/>
      <c r="E543" s="35"/>
      <c r="F543" s="35"/>
      <c r="G543" s="35"/>
      <c r="H543" s="39"/>
      <c r="I543" s="37"/>
      <c r="R543" s="39"/>
    </row>
    <row r="544" spans="1:18" x14ac:dyDescent="0.25">
      <c r="A544" s="34"/>
      <c r="B544" s="35"/>
      <c r="C544" s="35"/>
      <c r="D544" s="35"/>
      <c r="E544" s="35"/>
      <c r="F544" s="35"/>
      <c r="G544" s="35"/>
      <c r="H544" s="39"/>
      <c r="I544" s="37"/>
      <c r="R544" s="39"/>
    </row>
    <row r="545" spans="1:18" x14ac:dyDescent="0.25">
      <c r="A545" s="34"/>
      <c r="B545" s="35"/>
      <c r="C545" s="35"/>
      <c r="D545" s="35"/>
      <c r="E545" s="35"/>
      <c r="F545" s="35"/>
      <c r="G545" s="35"/>
      <c r="H545" s="39"/>
      <c r="I545" s="37"/>
      <c r="R545" s="39"/>
    </row>
    <row r="546" spans="1:18" x14ac:dyDescent="0.25">
      <c r="A546" s="34"/>
      <c r="B546" s="35"/>
      <c r="C546" s="35"/>
      <c r="D546" s="35"/>
      <c r="E546" s="35"/>
      <c r="F546" s="35"/>
      <c r="G546" s="35"/>
      <c r="H546" s="39"/>
      <c r="I546" s="37"/>
      <c r="R546" s="39"/>
    </row>
    <row r="547" spans="1:18" x14ac:dyDescent="0.25">
      <c r="A547" s="34"/>
      <c r="B547" s="35"/>
      <c r="C547" s="35"/>
      <c r="D547" s="35"/>
      <c r="E547" s="35"/>
      <c r="F547" s="35"/>
      <c r="G547" s="35"/>
      <c r="H547" s="39"/>
      <c r="I547" s="37"/>
      <c r="R547" s="39"/>
    </row>
    <row r="548" spans="1:18" x14ac:dyDescent="0.25">
      <c r="A548" s="34"/>
      <c r="B548" s="35"/>
      <c r="C548" s="35"/>
      <c r="D548" s="35"/>
      <c r="E548" s="35"/>
      <c r="F548" s="35"/>
      <c r="G548" s="35"/>
      <c r="H548" s="39"/>
      <c r="I548" s="37"/>
      <c r="R548" s="39"/>
    </row>
    <row r="549" spans="1:18" x14ac:dyDescent="0.25">
      <c r="A549" s="34"/>
      <c r="B549" s="35"/>
      <c r="C549" s="35"/>
      <c r="D549" s="35"/>
      <c r="E549" s="35"/>
      <c r="F549" s="35"/>
      <c r="G549" s="35"/>
      <c r="H549" s="39"/>
      <c r="I549" s="37"/>
      <c r="R549" s="39"/>
    </row>
    <row r="550" spans="1:18" x14ac:dyDescent="0.25">
      <c r="A550" s="34"/>
      <c r="B550" s="35"/>
      <c r="C550" s="35"/>
      <c r="D550" s="35"/>
      <c r="E550" s="35"/>
      <c r="F550" s="35"/>
      <c r="G550" s="35"/>
      <c r="H550" s="39"/>
      <c r="I550" s="37"/>
      <c r="R550" s="39"/>
    </row>
    <row r="551" spans="1:18" x14ac:dyDescent="0.25">
      <c r="A551" s="34"/>
      <c r="B551" s="35"/>
      <c r="C551" s="35"/>
      <c r="D551" s="35"/>
      <c r="E551" s="35"/>
      <c r="F551" s="35"/>
      <c r="G551" s="35"/>
      <c r="H551" s="39"/>
      <c r="I551" s="37"/>
      <c r="R551" s="39"/>
    </row>
    <row r="552" spans="1:18" x14ac:dyDescent="0.25">
      <c r="A552" s="34"/>
      <c r="B552" s="35"/>
      <c r="C552" s="35"/>
      <c r="D552" s="35"/>
      <c r="E552" s="35"/>
      <c r="F552" s="35"/>
      <c r="G552" s="35"/>
      <c r="H552" s="39"/>
      <c r="I552" s="37"/>
      <c r="R552" s="39"/>
    </row>
    <row r="553" spans="1:18" x14ac:dyDescent="0.25">
      <c r="A553" s="34"/>
      <c r="B553" s="35"/>
      <c r="C553" s="35"/>
      <c r="D553" s="35"/>
      <c r="E553" s="35"/>
      <c r="F553" s="35"/>
      <c r="G553" s="35"/>
      <c r="H553" s="39"/>
      <c r="I553" s="37"/>
      <c r="R553" s="39"/>
    </row>
    <row r="554" spans="1:18" x14ac:dyDescent="0.25">
      <c r="A554" s="34"/>
      <c r="B554" s="35"/>
      <c r="C554" s="35"/>
      <c r="D554" s="35"/>
      <c r="E554" s="35"/>
      <c r="F554" s="35"/>
      <c r="G554" s="35"/>
      <c r="H554" s="39"/>
      <c r="I554" s="37"/>
      <c r="R554" s="39"/>
    </row>
    <row r="555" spans="1:18" x14ac:dyDescent="0.25">
      <c r="A555" s="34"/>
      <c r="B555" s="35"/>
      <c r="C555" s="35"/>
      <c r="D555" s="35"/>
      <c r="E555" s="35"/>
      <c r="F555" s="35"/>
      <c r="G555" s="35"/>
      <c r="H555" s="39"/>
      <c r="I555" s="37"/>
      <c r="R555" s="39"/>
    </row>
    <row r="556" spans="1:18" x14ac:dyDescent="0.25">
      <c r="A556" s="34"/>
      <c r="B556" s="35"/>
      <c r="C556" s="35"/>
      <c r="D556" s="35"/>
      <c r="E556" s="35"/>
      <c r="F556" s="35"/>
      <c r="G556" s="35"/>
      <c r="H556" s="39"/>
      <c r="I556" s="37"/>
      <c r="R556" s="39"/>
    </row>
    <row r="557" spans="1:18" x14ac:dyDescent="0.25">
      <c r="A557" s="34"/>
      <c r="B557" s="35"/>
      <c r="C557" s="35"/>
      <c r="D557" s="35"/>
      <c r="E557" s="35"/>
      <c r="F557" s="35"/>
      <c r="G557" s="35"/>
      <c r="H557" s="39"/>
      <c r="I557" s="37"/>
      <c r="R557" s="39"/>
    </row>
    <row r="558" spans="1:18" x14ac:dyDescent="0.25">
      <c r="A558" s="34"/>
      <c r="B558" s="35"/>
      <c r="C558" s="35"/>
      <c r="D558" s="35"/>
      <c r="E558" s="35"/>
      <c r="F558" s="35"/>
      <c r="G558" s="35"/>
      <c r="H558" s="39"/>
      <c r="I558" s="37"/>
      <c r="R558" s="39"/>
    </row>
    <row r="559" spans="1:18" x14ac:dyDescent="0.25">
      <c r="A559" s="34"/>
      <c r="B559" s="35"/>
      <c r="C559" s="35"/>
      <c r="D559" s="35"/>
      <c r="E559" s="35"/>
      <c r="F559" s="35"/>
      <c r="G559" s="35"/>
      <c r="H559" s="39"/>
      <c r="I559" s="37"/>
      <c r="R559" s="39"/>
    </row>
    <row r="560" spans="1:18" x14ac:dyDescent="0.25">
      <c r="A560" s="34"/>
      <c r="B560" s="35"/>
      <c r="C560" s="35"/>
      <c r="D560" s="35"/>
      <c r="E560" s="35"/>
      <c r="F560" s="35"/>
      <c r="G560" s="35"/>
      <c r="H560" s="39"/>
      <c r="I560" s="37"/>
      <c r="R560" s="39"/>
    </row>
    <row r="561" spans="1:18" x14ac:dyDescent="0.25">
      <c r="A561" s="34"/>
      <c r="B561" s="35"/>
      <c r="C561" s="35"/>
      <c r="D561" s="35"/>
      <c r="E561" s="35"/>
      <c r="F561" s="35"/>
      <c r="G561" s="35"/>
      <c r="H561" s="39"/>
      <c r="I561" s="37"/>
      <c r="R561" s="39"/>
    </row>
    <row r="562" spans="1:18" x14ac:dyDescent="0.25">
      <c r="A562" s="34"/>
      <c r="B562" s="35"/>
      <c r="C562" s="35"/>
      <c r="D562" s="35"/>
      <c r="E562" s="35"/>
      <c r="F562" s="35"/>
      <c r="G562" s="35"/>
      <c r="H562" s="39"/>
      <c r="I562" s="37"/>
      <c r="R562" s="39"/>
    </row>
    <row r="563" spans="1:18" x14ac:dyDescent="0.25">
      <c r="A563" s="34"/>
      <c r="B563" s="35"/>
      <c r="C563" s="35"/>
      <c r="D563" s="35"/>
      <c r="E563" s="35"/>
      <c r="F563" s="35"/>
      <c r="G563" s="35"/>
      <c r="H563" s="39"/>
      <c r="I563" s="37"/>
      <c r="R563" s="39"/>
    </row>
    <row r="564" spans="1:18" x14ac:dyDescent="0.25">
      <c r="A564" s="34"/>
      <c r="B564" s="35"/>
      <c r="C564" s="35"/>
      <c r="D564" s="35"/>
      <c r="E564" s="35"/>
      <c r="F564" s="35"/>
      <c r="G564" s="35"/>
      <c r="H564" s="39"/>
      <c r="I564" s="37"/>
      <c r="R564" s="39"/>
    </row>
    <row r="565" spans="1:18" x14ac:dyDescent="0.25">
      <c r="A565" s="34"/>
      <c r="B565" s="35"/>
      <c r="C565" s="35"/>
      <c r="D565" s="35"/>
      <c r="E565" s="35"/>
      <c r="F565" s="35"/>
      <c r="G565" s="35"/>
      <c r="H565" s="39"/>
      <c r="I565" s="37"/>
      <c r="R565" s="39"/>
    </row>
    <row r="566" spans="1:18" x14ac:dyDescent="0.25">
      <c r="A566" s="34"/>
      <c r="B566" s="35"/>
      <c r="C566" s="35"/>
      <c r="D566" s="35"/>
      <c r="E566" s="35"/>
      <c r="F566" s="35"/>
      <c r="G566" s="35"/>
      <c r="H566" s="39"/>
      <c r="I566" s="37"/>
      <c r="R566" s="39"/>
    </row>
    <row r="567" spans="1:18" x14ac:dyDescent="0.25">
      <c r="A567" s="34"/>
      <c r="B567" s="35"/>
      <c r="C567" s="35"/>
      <c r="D567" s="35"/>
      <c r="E567" s="35"/>
      <c r="F567" s="35"/>
      <c r="G567" s="35"/>
      <c r="H567" s="39"/>
      <c r="I567" s="37"/>
      <c r="R567" s="39"/>
    </row>
    <row r="568" spans="1:18" x14ac:dyDescent="0.25">
      <c r="A568" s="34"/>
      <c r="B568" s="35"/>
      <c r="C568" s="35"/>
      <c r="D568" s="35"/>
      <c r="E568" s="35"/>
      <c r="F568" s="35"/>
      <c r="G568" s="35"/>
      <c r="H568" s="39"/>
      <c r="I568" s="37"/>
      <c r="R568" s="39"/>
    </row>
    <row r="569" spans="1:18" x14ac:dyDescent="0.25">
      <c r="A569" s="34"/>
      <c r="B569" s="35"/>
      <c r="C569" s="35"/>
      <c r="D569" s="35"/>
      <c r="E569" s="35"/>
      <c r="F569" s="35"/>
      <c r="G569" s="35"/>
      <c r="H569" s="39"/>
      <c r="I569" s="37"/>
      <c r="R569" s="39"/>
    </row>
    <row r="570" spans="1:18" x14ac:dyDescent="0.25">
      <c r="A570" s="34"/>
      <c r="B570" s="35"/>
      <c r="C570" s="35"/>
      <c r="D570" s="35"/>
      <c r="E570" s="35"/>
      <c r="F570" s="35"/>
      <c r="G570" s="35"/>
      <c r="H570" s="39"/>
      <c r="I570" s="37"/>
      <c r="R570" s="39"/>
    </row>
    <row r="571" spans="1:18" x14ac:dyDescent="0.25">
      <c r="A571" s="34"/>
      <c r="B571" s="35"/>
      <c r="C571" s="35"/>
      <c r="D571" s="35"/>
      <c r="E571" s="35"/>
      <c r="F571" s="35"/>
      <c r="G571" s="35"/>
      <c r="H571" s="39"/>
      <c r="I571" s="37"/>
      <c r="R571" s="39"/>
    </row>
    <row r="572" spans="1:18" x14ac:dyDescent="0.25">
      <c r="A572" s="34"/>
      <c r="B572" s="35"/>
      <c r="C572" s="35"/>
      <c r="D572" s="35"/>
      <c r="E572" s="35"/>
      <c r="F572" s="35"/>
      <c r="G572" s="35"/>
      <c r="H572" s="39"/>
      <c r="I572" s="37"/>
      <c r="R572" s="39"/>
    </row>
    <row r="573" spans="1:18" x14ac:dyDescent="0.25">
      <c r="A573" s="34"/>
      <c r="B573" s="35"/>
      <c r="C573" s="35"/>
      <c r="D573" s="35"/>
      <c r="E573" s="35"/>
      <c r="F573" s="35"/>
      <c r="G573" s="35"/>
      <c r="H573" s="39"/>
      <c r="I573" s="37"/>
      <c r="R573" s="39"/>
    </row>
    <row r="574" spans="1:18" x14ac:dyDescent="0.25">
      <c r="A574" s="34"/>
      <c r="B574" s="35"/>
      <c r="C574" s="35"/>
      <c r="D574" s="35"/>
      <c r="E574" s="35"/>
      <c r="F574" s="35"/>
      <c r="G574" s="35"/>
      <c r="H574" s="39"/>
      <c r="I574" s="37"/>
      <c r="R574" s="39"/>
    </row>
    <row r="575" spans="1:18" x14ac:dyDescent="0.25">
      <c r="A575" s="34"/>
      <c r="B575" s="35"/>
      <c r="C575" s="35"/>
      <c r="D575" s="35"/>
      <c r="E575" s="35"/>
      <c r="F575" s="35"/>
      <c r="G575" s="35"/>
      <c r="H575" s="39"/>
      <c r="I575" s="37"/>
      <c r="R575" s="39"/>
    </row>
    <row r="576" spans="1:18" x14ac:dyDescent="0.25">
      <c r="A576" s="34"/>
      <c r="B576" s="35"/>
      <c r="C576" s="35"/>
      <c r="D576" s="35"/>
      <c r="E576" s="35"/>
      <c r="F576" s="35"/>
      <c r="G576" s="35"/>
      <c r="H576" s="39"/>
      <c r="I576" s="37"/>
      <c r="R576" s="39"/>
    </row>
    <row r="577" spans="1:18" x14ac:dyDescent="0.25">
      <c r="A577" s="34"/>
      <c r="B577" s="35"/>
      <c r="C577" s="35"/>
      <c r="D577" s="35"/>
      <c r="E577" s="35"/>
      <c r="F577" s="35"/>
      <c r="G577" s="35"/>
      <c r="H577" s="39"/>
      <c r="I577" s="37"/>
      <c r="R577" s="39"/>
    </row>
    <row r="578" spans="1:18" x14ac:dyDescent="0.25">
      <c r="A578" s="34"/>
      <c r="B578" s="35"/>
      <c r="C578" s="35"/>
      <c r="D578" s="35"/>
      <c r="E578" s="35"/>
      <c r="F578" s="35"/>
      <c r="G578" s="35"/>
      <c r="H578" s="39"/>
      <c r="I578" s="37"/>
      <c r="R578" s="39"/>
    </row>
    <row r="579" spans="1:18" x14ac:dyDescent="0.25">
      <c r="A579" s="34"/>
      <c r="B579" s="35"/>
      <c r="C579" s="35"/>
      <c r="D579" s="35"/>
      <c r="E579" s="35"/>
      <c r="F579" s="35"/>
      <c r="G579" s="35"/>
      <c r="H579" s="39"/>
      <c r="I579" s="37"/>
      <c r="R579" s="39"/>
    </row>
    <row r="580" spans="1:18" x14ac:dyDescent="0.25">
      <c r="A580" s="34"/>
      <c r="B580" s="35"/>
      <c r="C580" s="35"/>
      <c r="D580" s="35"/>
      <c r="E580" s="35"/>
      <c r="F580" s="35"/>
      <c r="G580" s="35"/>
      <c r="H580" s="39"/>
      <c r="I580" s="37"/>
      <c r="R580" s="39"/>
    </row>
    <row r="581" spans="1:18" x14ac:dyDescent="0.25">
      <c r="A581" s="34"/>
      <c r="B581" s="35"/>
      <c r="C581" s="35"/>
      <c r="D581" s="35"/>
      <c r="E581" s="35"/>
      <c r="F581" s="35"/>
      <c r="G581" s="35"/>
      <c r="H581" s="39"/>
      <c r="I581" s="37"/>
      <c r="R581" s="39"/>
    </row>
    <row r="582" spans="1:18" x14ac:dyDescent="0.25">
      <c r="A582" s="34"/>
      <c r="B582" s="35"/>
      <c r="C582" s="35"/>
      <c r="D582" s="35"/>
      <c r="E582" s="35"/>
      <c r="F582" s="35"/>
      <c r="G582" s="35"/>
      <c r="H582" s="39"/>
      <c r="I582" s="37"/>
      <c r="R582" s="39"/>
    </row>
    <row r="583" spans="1:18" x14ac:dyDescent="0.25">
      <c r="A583" s="34"/>
      <c r="B583" s="35"/>
      <c r="C583" s="35"/>
      <c r="D583" s="35"/>
      <c r="E583" s="35"/>
      <c r="F583" s="35"/>
      <c r="G583" s="35"/>
      <c r="H583" s="39"/>
      <c r="I583" s="37"/>
      <c r="R583" s="39"/>
    </row>
    <row r="584" spans="1:18" x14ac:dyDescent="0.25">
      <c r="A584" s="34"/>
      <c r="B584" s="35"/>
      <c r="C584" s="35"/>
      <c r="D584" s="35"/>
      <c r="E584" s="35"/>
      <c r="F584" s="35"/>
      <c r="G584" s="35"/>
      <c r="H584" s="39"/>
      <c r="I584" s="37"/>
      <c r="R584" s="39"/>
    </row>
    <row r="585" spans="1:18" x14ac:dyDescent="0.25">
      <c r="A585" s="34"/>
      <c r="B585" s="35"/>
      <c r="C585" s="35"/>
      <c r="D585" s="35"/>
      <c r="E585" s="35"/>
      <c r="F585" s="35"/>
      <c r="G585" s="35"/>
      <c r="H585" s="39"/>
      <c r="I585" s="37"/>
      <c r="R585" s="39"/>
    </row>
    <row r="586" spans="1:18" x14ac:dyDescent="0.25">
      <c r="A586" s="34"/>
      <c r="B586" s="35"/>
      <c r="C586" s="35"/>
      <c r="D586" s="35"/>
      <c r="E586" s="35"/>
      <c r="F586" s="35"/>
      <c r="G586" s="35"/>
      <c r="H586" s="39"/>
      <c r="I586" s="37"/>
      <c r="R586" s="39"/>
    </row>
    <row r="587" spans="1:18" x14ac:dyDescent="0.25">
      <c r="A587" s="34"/>
      <c r="B587" s="35"/>
      <c r="C587" s="35"/>
      <c r="D587" s="35"/>
      <c r="E587" s="35"/>
      <c r="F587" s="35"/>
      <c r="G587" s="35"/>
      <c r="H587" s="39"/>
      <c r="I587" s="37"/>
      <c r="R587" s="39"/>
    </row>
    <row r="588" spans="1:18" x14ac:dyDescent="0.25">
      <c r="A588" s="34"/>
      <c r="B588" s="35"/>
      <c r="C588" s="35"/>
      <c r="D588" s="35"/>
      <c r="E588" s="35"/>
      <c r="F588" s="35"/>
      <c r="G588" s="35"/>
      <c r="H588" s="39"/>
      <c r="I588" s="37"/>
      <c r="R588" s="39"/>
    </row>
    <row r="589" spans="1:18" x14ac:dyDescent="0.25">
      <c r="A589" s="34"/>
      <c r="B589" s="35"/>
      <c r="C589" s="35"/>
      <c r="D589" s="35"/>
      <c r="E589" s="35"/>
      <c r="F589" s="35"/>
      <c r="G589" s="35"/>
      <c r="H589" s="39"/>
      <c r="I589" s="37"/>
      <c r="R589" s="39"/>
    </row>
    <row r="590" spans="1:18" x14ac:dyDescent="0.25">
      <c r="A590" s="34"/>
      <c r="B590" s="35"/>
      <c r="C590" s="35"/>
      <c r="D590" s="35"/>
      <c r="E590" s="35"/>
      <c r="F590" s="35"/>
      <c r="G590" s="35"/>
      <c r="H590" s="39"/>
      <c r="I590" s="37"/>
      <c r="R590" s="39"/>
    </row>
    <row r="591" spans="1:18" x14ac:dyDescent="0.25">
      <c r="A591" s="34"/>
      <c r="B591" s="35"/>
      <c r="C591" s="35"/>
      <c r="D591" s="35"/>
      <c r="E591" s="35"/>
      <c r="F591" s="35"/>
      <c r="G591" s="35"/>
      <c r="H591" s="39"/>
      <c r="I591" s="37"/>
      <c r="R591" s="39"/>
    </row>
    <row r="592" spans="1:18" x14ac:dyDescent="0.25">
      <c r="A592" s="34"/>
      <c r="B592" s="35"/>
      <c r="C592" s="35"/>
      <c r="D592" s="35"/>
      <c r="E592" s="35"/>
      <c r="F592" s="35"/>
      <c r="G592" s="35"/>
      <c r="H592" s="39"/>
      <c r="I592" s="37"/>
      <c r="R592" s="39"/>
    </row>
    <row r="593" spans="1:18" x14ac:dyDescent="0.25">
      <c r="A593" s="34"/>
      <c r="B593" s="35"/>
      <c r="C593" s="35"/>
      <c r="D593" s="35"/>
      <c r="E593" s="35"/>
      <c r="F593" s="35"/>
      <c r="G593" s="35"/>
      <c r="H593" s="39"/>
      <c r="I593" s="37"/>
      <c r="R593" s="39"/>
    </row>
    <row r="594" spans="1:18" x14ac:dyDescent="0.25">
      <c r="A594" s="34"/>
      <c r="B594" s="35"/>
      <c r="C594" s="35"/>
      <c r="D594" s="35"/>
      <c r="E594" s="35"/>
      <c r="F594" s="35"/>
      <c r="G594" s="35"/>
      <c r="H594" s="39"/>
      <c r="I594" s="37"/>
      <c r="R594" s="39"/>
    </row>
    <row r="595" spans="1:18" x14ac:dyDescent="0.25">
      <c r="A595" s="34"/>
      <c r="B595" s="35"/>
      <c r="C595" s="35"/>
      <c r="D595" s="35"/>
      <c r="E595" s="35"/>
      <c r="F595" s="35"/>
      <c r="G595" s="35"/>
      <c r="H595" s="39"/>
      <c r="I595" s="37"/>
      <c r="R595" s="39"/>
    </row>
    <row r="596" spans="1:18" x14ac:dyDescent="0.25">
      <c r="A596" s="34"/>
      <c r="B596" s="35"/>
      <c r="C596" s="35"/>
      <c r="D596" s="35"/>
      <c r="E596" s="35"/>
      <c r="F596" s="35"/>
      <c r="G596" s="35"/>
      <c r="H596" s="39"/>
      <c r="I596" s="37"/>
      <c r="R596" s="39"/>
    </row>
    <row r="597" spans="1:18" x14ac:dyDescent="0.25">
      <c r="A597" s="34"/>
      <c r="B597" s="35"/>
      <c r="C597" s="35"/>
      <c r="D597" s="35"/>
      <c r="E597" s="35"/>
      <c r="F597" s="35"/>
      <c r="G597" s="35"/>
      <c r="H597" s="39"/>
      <c r="I597" s="37"/>
      <c r="R597" s="39"/>
    </row>
    <row r="598" spans="1:18" x14ac:dyDescent="0.25">
      <c r="A598" s="34"/>
      <c r="B598" s="35"/>
      <c r="C598" s="35"/>
      <c r="D598" s="35"/>
      <c r="E598" s="35"/>
      <c r="F598" s="35"/>
      <c r="G598" s="35"/>
      <c r="H598" s="39"/>
      <c r="I598" s="37"/>
      <c r="R598" s="39"/>
    </row>
    <row r="599" spans="1:18" x14ac:dyDescent="0.25">
      <c r="A599" s="34"/>
      <c r="B599" s="35"/>
      <c r="C599" s="35"/>
      <c r="D599" s="35"/>
      <c r="E599" s="35"/>
      <c r="F599" s="35"/>
      <c r="G599" s="35"/>
      <c r="H599" s="39"/>
      <c r="I599" s="37"/>
      <c r="R599" s="39"/>
    </row>
    <row r="600" spans="1:18" x14ac:dyDescent="0.25">
      <c r="A600" s="34"/>
      <c r="B600" s="35"/>
      <c r="C600" s="35"/>
      <c r="D600" s="35"/>
      <c r="E600" s="35"/>
      <c r="F600" s="35"/>
      <c r="G600" s="35"/>
      <c r="H600" s="39"/>
      <c r="I600" s="37"/>
      <c r="R600" s="39"/>
    </row>
    <row r="601" spans="1:18" x14ac:dyDescent="0.25">
      <c r="A601" s="34"/>
      <c r="B601" s="35"/>
      <c r="C601" s="35"/>
      <c r="D601" s="35"/>
      <c r="E601" s="35"/>
      <c r="F601" s="35"/>
      <c r="G601" s="35"/>
      <c r="H601" s="39"/>
      <c r="I601" s="37"/>
      <c r="R601" s="39"/>
    </row>
    <row r="602" spans="1:18" x14ac:dyDescent="0.25">
      <c r="A602" s="34"/>
      <c r="B602" s="35"/>
      <c r="C602" s="35"/>
      <c r="D602" s="35"/>
      <c r="E602" s="35"/>
      <c r="F602" s="35"/>
      <c r="G602" s="35"/>
      <c r="H602" s="39"/>
      <c r="I602" s="37"/>
      <c r="R602" s="39"/>
    </row>
    <row r="603" spans="1:18" x14ac:dyDescent="0.25">
      <c r="A603" s="34"/>
      <c r="B603" s="35"/>
      <c r="C603" s="35"/>
      <c r="D603" s="35"/>
      <c r="E603" s="35"/>
      <c r="F603" s="35"/>
      <c r="G603" s="35"/>
      <c r="H603" s="39"/>
      <c r="I603" s="37"/>
      <c r="R603" s="39"/>
    </row>
    <row r="604" spans="1:18" x14ac:dyDescent="0.25">
      <c r="A604" s="34"/>
      <c r="B604" s="35"/>
      <c r="C604" s="35"/>
      <c r="D604" s="35"/>
      <c r="E604" s="35"/>
      <c r="F604" s="35"/>
      <c r="G604" s="35"/>
      <c r="H604" s="39"/>
      <c r="I604" s="37"/>
      <c r="R604" s="39"/>
    </row>
    <row r="605" spans="1:18" x14ac:dyDescent="0.25">
      <c r="A605" s="34"/>
      <c r="B605" s="35"/>
      <c r="C605" s="35"/>
      <c r="D605" s="35"/>
      <c r="E605" s="35"/>
      <c r="F605" s="35"/>
      <c r="G605" s="35"/>
      <c r="H605" s="39"/>
      <c r="I605" s="37"/>
      <c r="R605" s="39"/>
    </row>
    <row r="606" spans="1:18" x14ac:dyDescent="0.25">
      <c r="A606" s="34"/>
      <c r="B606" s="35"/>
      <c r="C606" s="35"/>
      <c r="D606" s="35"/>
      <c r="E606" s="35"/>
      <c r="F606" s="35"/>
      <c r="G606" s="35"/>
      <c r="H606" s="39"/>
      <c r="I606" s="37"/>
      <c r="R606" s="39"/>
    </row>
    <row r="607" spans="1:18" x14ac:dyDescent="0.25">
      <c r="A607" s="34"/>
      <c r="B607" s="35"/>
      <c r="C607" s="35"/>
      <c r="D607" s="35"/>
      <c r="E607" s="35"/>
      <c r="F607" s="35"/>
      <c r="G607" s="35"/>
      <c r="H607" s="39"/>
      <c r="I607" s="37"/>
      <c r="R607" s="39"/>
    </row>
    <row r="608" spans="1:18" x14ac:dyDescent="0.25">
      <c r="A608" s="34"/>
      <c r="B608" s="35"/>
      <c r="C608" s="35"/>
      <c r="D608" s="35"/>
      <c r="E608" s="35"/>
      <c r="F608" s="35"/>
      <c r="G608" s="35"/>
      <c r="H608" s="39"/>
      <c r="I608" s="37"/>
      <c r="R608" s="39"/>
    </row>
    <row r="609" spans="1:18" x14ac:dyDescent="0.25">
      <c r="A609" s="34"/>
      <c r="B609" s="35"/>
      <c r="C609" s="35"/>
      <c r="D609" s="35"/>
      <c r="E609" s="35"/>
      <c r="F609" s="35"/>
      <c r="G609" s="35"/>
      <c r="H609" s="39"/>
      <c r="I609" s="37"/>
      <c r="R609" s="39"/>
    </row>
    <row r="610" spans="1:18" x14ac:dyDescent="0.25">
      <c r="A610" s="34"/>
      <c r="B610" s="35"/>
      <c r="C610" s="35"/>
      <c r="D610" s="35"/>
      <c r="E610" s="35"/>
      <c r="F610" s="35"/>
      <c r="G610" s="35"/>
      <c r="H610" s="39"/>
      <c r="I610" s="37"/>
      <c r="R610" s="39"/>
    </row>
    <row r="611" spans="1:18" x14ac:dyDescent="0.25">
      <c r="A611" s="34"/>
      <c r="B611" s="35"/>
      <c r="C611" s="35"/>
      <c r="D611" s="35"/>
      <c r="E611" s="35"/>
      <c r="F611" s="35"/>
      <c r="G611" s="35"/>
      <c r="H611" s="39"/>
      <c r="I611" s="37"/>
      <c r="R611" s="39"/>
    </row>
    <row r="612" spans="1:18" x14ac:dyDescent="0.25">
      <c r="A612" s="34"/>
      <c r="B612" s="35"/>
      <c r="C612" s="35"/>
      <c r="D612" s="35"/>
      <c r="E612" s="35"/>
      <c r="F612" s="35"/>
      <c r="G612" s="35"/>
      <c r="H612" s="39"/>
      <c r="I612" s="37"/>
      <c r="R612" s="39"/>
    </row>
    <row r="613" spans="1:18" x14ac:dyDescent="0.25">
      <c r="A613" s="34"/>
      <c r="B613" s="35"/>
      <c r="C613" s="35"/>
      <c r="D613" s="35"/>
      <c r="E613" s="35"/>
      <c r="F613" s="35"/>
      <c r="G613" s="35"/>
      <c r="H613" s="39"/>
      <c r="I613" s="37"/>
      <c r="R613" s="39"/>
    </row>
    <row r="614" spans="1:18" x14ac:dyDescent="0.25">
      <c r="A614" s="34"/>
      <c r="B614" s="35"/>
      <c r="C614" s="35"/>
      <c r="D614" s="35"/>
      <c r="E614" s="35"/>
      <c r="F614" s="35"/>
      <c r="G614" s="35"/>
      <c r="H614" s="39"/>
      <c r="I614" s="37"/>
      <c r="R614" s="39"/>
    </row>
    <row r="615" spans="1:18" x14ac:dyDescent="0.25">
      <c r="A615" s="34"/>
      <c r="B615" s="35"/>
      <c r="C615" s="35"/>
      <c r="D615" s="35"/>
      <c r="E615" s="35"/>
      <c r="F615" s="35"/>
      <c r="G615" s="35"/>
      <c r="H615" s="39"/>
      <c r="I615" s="37"/>
      <c r="R615" s="39"/>
    </row>
    <row r="616" spans="1:18" x14ac:dyDescent="0.25">
      <c r="A616" s="34"/>
      <c r="B616" s="35"/>
      <c r="C616" s="35"/>
      <c r="D616" s="35"/>
      <c r="E616" s="35"/>
      <c r="F616" s="35"/>
      <c r="G616" s="35"/>
      <c r="H616" s="39"/>
      <c r="I616" s="37"/>
      <c r="R616" s="39"/>
    </row>
    <row r="617" spans="1:18" x14ac:dyDescent="0.25">
      <c r="A617" s="34"/>
      <c r="B617" s="35"/>
      <c r="C617" s="35"/>
      <c r="D617" s="35"/>
      <c r="E617" s="35"/>
      <c r="F617" s="35"/>
      <c r="G617" s="35"/>
      <c r="H617" s="39"/>
      <c r="I617" s="37"/>
      <c r="R617" s="39"/>
    </row>
    <row r="618" spans="1:18" x14ac:dyDescent="0.25">
      <c r="A618" s="34"/>
      <c r="B618" s="35"/>
      <c r="C618" s="35"/>
      <c r="D618" s="35"/>
      <c r="E618" s="35"/>
      <c r="F618" s="35"/>
      <c r="G618" s="35"/>
      <c r="H618" s="39"/>
      <c r="I618" s="37"/>
      <c r="R618" s="39"/>
    </row>
    <row r="619" spans="1:18" x14ac:dyDescent="0.25">
      <c r="A619" s="34"/>
      <c r="B619" s="35"/>
      <c r="C619" s="35"/>
      <c r="D619" s="35"/>
      <c r="E619" s="35"/>
      <c r="F619" s="35"/>
      <c r="G619" s="35"/>
      <c r="H619" s="39"/>
      <c r="I619" s="37"/>
      <c r="R619" s="39"/>
    </row>
    <row r="620" spans="1:18" x14ac:dyDescent="0.25">
      <c r="A620" s="34"/>
      <c r="B620" s="35"/>
      <c r="C620" s="35"/>
      <c r="D620" s="35"/>
      <c r="E620" s="35"/>
      <c r="F620" s="35"/>
      <c r="G620" s="35"/>
      <c r="H620" s="39"/>
      <c r="I620" s="37"/>
      <c r="R620" s="39"/>
    </row>
    <row r="621" spans="1:18" x14ac:dyDescent="0.25">
      <c r="A621" s="34"/>
      <c r="B621" s="35"/>
      <c r="C621" s="35"/>
      <c r="D621" s="35"/>
      <c r="E621" s="35"/>
      <c r="F621" s="35"/>
      <c r="G621" s="35"/>
      <c r="H621" s="39"/>
      <c r="I621" s="37"/>
      <c r="R621" s="39"/>
    </row>
    <row r="622" spans="1:18" x14ac:dyDescent="0.25">
      <c r="A622" s="34"/>
      <c r="B622" s="35"/>
      <c r="C622" s="35"/>
      <c r="D622" s="35"/>
      <c r="E622" s="35"/>
      <c r="F622" s="35"/>
      <c r="G622" s="35"/>
      <c r="H622" s="39"/>
      <c r="I622" s="37"/>
      <c r="R622" s="39"/>
    </row>
    <row r="623" spans="1:18" x14ac:dyDescent="0.25">
      <c r="A623" s="34"/>
      <c r="B623" s="35"/>
      <c r="C623" s="35"/>
      <c r="D623" s="35"/>
      <c r="E623" s="35"/>
      <c r="F623" s="35"/>
      <c r="G623" s="35"/>
      <c r="H623" s="39"/>
      <c r="I623" s="37"/>
      <c r="R623" s="39"/>
    </row>
    <row r="624" spans="1:18" x14ac:dyDescent="0.25">
      <c r="A624" s="34"/>
      <c r="B624" s="35"/>
      <c r="C624" s="35"/>
      <c r="D624" s="35"/>
      <c r="E624" s="35"/>
      <c r="F624" s="35"/>
      <c r="G624" s="35"/>
      <c r="H624" s="39"/>
      <c r="I624" s="37"/>
      <c r="R624" s="39"/>
    </row>
    <row r="625" spans="1:18" x14ac:dyDescent="0.25">
      <c r="A625" s="34"/>
      <c r="B625" s="35"/>
      <c r="C625" s="35"/>
      <c r="D625" s="35"/>
      <c r="E625" s="35"/>
      <c r="F625" s="35"/>
      <c r="G625" s="35"/>
      <c r="H625" s="39"/>
      <c r="I625" s="37"/>
      <c r="R625" s="39"/>
    </row>
    <row r="626" spans="1:18" x14ac:dyDescent="0.25">
      <c r="A626" s="34"/>
      <c r="B626" s="35"/>
      <c r="C626" s="35"/>
      <c r="D626" s="35"/>
      <c r="E626" s="35"/>
      <c r="F626" s="35"/>
      <c r="G626" s="35"/>
      <c r="H626" s="39"/>
      <c r="I626" s="37"/>
      <c r="R626" s="39"/>
    </row>
    <row r="627" spans="1:18" x14ac:dyDescent="0.25">
      <c r="A627" s="34"/>
      <c r="B627" s="35"/>
      <c r="C627" s="35"/>
      <c r="D627" s="35"/>
      <c r="E627" s="35"/>
      <c r="F627" s="35"/>
      <c r="G627" s="35"/>
      <c r="H627" s="39"/>
      <c r="I627" s="37"/>
      <c r="R627" s="39"/>
    </row>
    <row r="628" spans="1:18" x14ac:dyDescent="0.25">
      <c r="A628" s="34"/>
      <c r="B628" s="35"/>
      <c r="C628" s="35"/>
      <c r="D628" s="35"/>
      <c r="E628" s="35"/>
      <c r="F628" s="35"/>
      <c r="G628" s="35"/>
      <c r="H628" s="39"/>
      <c r="I628" s="37"/>
      <c r="R628" s="39"/>
    </row>
    <row r="629" spans="1:18" x14ac:dyDescent="0.25">
      <c r="A629" s="34"/>
      <c r="B629" s="35"/>
      <c r="C629" s="35"/>
      <c r="D629" s="35"/>
      <c r="E629" s="35"/>
      <c r="F629" s="35"/>
      <c r="G629" s="35"/>
      <c r="H629" s="39"/>
      <c r="I629" s="37"/>
      <c r="R629" s="39"/>
    </row>
    <row r="630" spans="1:18" x14ac:dyDescent="0.25">
      <c r="A630" s="34"/>
      <c r="B630" s="35"/>
      <c r="C630" s="35"/>
      <c r="D630" s="35"/>
      <c r="E630" s="35"/>
      <c r="F630" s="35"/>
      <c r="G630" s="35"/>
      <c r="H630" s="39"/>
      <c r="I630" s="37"/>
      <c r="R630" s="39"/>
    </row>
    <row r="631" spans="1:18" x14ac:dyDescent="0.25">
      <c r="A631" s="34"/>
      <c r="B631" s="35"/>
      <c r="C631" s="35"/>
      <c r="D631" s="35"/>
      <c r="E631" s="35"/>
      <c r="F631" s="35"/>
      <c r="G631" s="35"/>
      <c r="H631" s="39"/>
      <c r="I631" s="37"/>
      <c r="R631" s="39"/>
    </row>
    <row r="632" spans="1:18" x14ac:dyDescent="0.25">
      <c r="A632" s="34"/>
      <c r="B632" s="35"/>
      <c r="C632" s="35"/>
      <c r="D632" s="35"/>
      <c r="E632" s="35"/>
      <c r="F632" s="35"/>
      <c r="G632" s="35"/>
      <c r="H632" s="39"/>
      <c r="I632" s="37"/>
      <c r="R632" s="39"/>
    </row>
    <row r="633" spans="1:18" x14ac:dyDescent="0.25">
      <c r="A633" s="34"/>
      <c r="B633" s="35"/>
      <c r="C633" s="35"/>
      <c r="D633" s="35"/>
      <c r="E633" s="35"/>
      <c r="F633" s="35"/>
      <c r="G633" s="35"/>
      <c r="H633" s="39"/>
      <c r="I633" s="37"/>
      <c r="R633" s="39"/>
    </row>
    <row r="634" spans="1:18" x14ac:dyDescent="0.25">
      <c r="A634" s="34"/>
      <c r="B634" s="35"/>
      <c r="C634" s="35"/>
      <c r="D634" s="35"/>
      <c r="E634" s="35"/>
      <c r="F634" s="35"/>
      <c r="G634" s="35"/>
      <c r="H634" s="39"/>
      <c r="I634" s="37"/>
      <c r="R634" s="39"/>
    </row>
    <row r="635" spans="1:18" x14ac:dyDescent="0.25">
      <c r="A635" s="34"/>
      <c r="B635" s="35"/>
      <c r="C635" s="35"/>
      <c r="D635" s="35"/>
      <c r="E635" s="35"/>
      <c r="F635" s="35"/>
      <c r="G635" s="35"/>
      <c r="H635" s="39"/>
      <c r="I635" s="37"/>
      <c r="R635" s="39"/>
    </row>
    <row r="636" spans="1:18" x14ac:dyDescent="0.25">
      <c r="A636" s="34"/>
      <c r="B636" s="35"/>
      <c r="C636" s="35"/>
      <c r="D636" s="35"/>
      <c r="E636" s="35"/>
      <c r="F636" s="35"/>
      <c r="G636" s="35"/>
      <c r="H636" s="39"/>
      <c r="I636" s="37"/>
      <c r="R636" s="39"/>
    </row>
    <row r="637" spans="1:18" x14ac:dyDescent="0.25">
      <c r="A637" s="34"/>
      <c r="B637" s="35"/>
      <c r="C637" s="35"/>
      <c r="D637" s="35"/>
      <c r="E637" s="35"/>
      <c r="F637" s="35"/>
      <c r="G637" s="35"/>
      <c r="H637" s="39"/>
      <c r="I637" s="37"/>
      <c r="R637" s="39"/>
    </row>
    <row r="638" spans="1:18" x14ac:dyDescent="0.25">
      <c r="A638" s="34"/>
      <c r="B638" s="35"/>
      <c r="C638" s="35"/>
      <c r="D638" s="35"/>
      <c r="E638" s="35"/>
      <c r="F638" s="35"/>
      <c r="G638" s="35"/>
      <c r="H638" s="39"/>
      <c r="I638" s="37"/>
      <c r="R638" s="39"/>
    </row>
    <row r="639" spans="1:18" x14ac:dyDescent="0.25">
      <c r="A639" s="34"/>
      <c r="B639" s="35"/>
      <c r="C639" s="35"/>
      <c r="D639" s="35"/>
      <c r="E639" s="35"/>
      <c r="F639" s="35"/>
      <c r="G639" s="35"/>
      <c r="H639" s="39"/>
      <c r="I639" s="37"/>
      <c r="R639" s="39"/>
    </row>
    <row r="640" spans="1:18" x14ac:dyDescent="0.25">
      <c r="A640" s="34"/>
      <c r="B640" s="35"/>
      <c r="C640" s="35"/>
      <c r="D640" s="35"/>
      <c r="E640" s="35"/>
      <c r="F640" s="35"/>
      <c r="G640" s="35"/>
      <c r="H640" s="39"/>
      <c r="I640" s="37"/>
      <c r="R640" s="39"/>
    </row>
    <row r="641" spans="1:18" x14ac:dyDescent="0.25">
      <c r="A641" s="34"/>
      <c r="B641" s="35"/>
      <c r="C641" s="35"/>
      <c r="D641" s="35"/>
      <c r="E641" s="35"/>
      <c r="F641" s="35"/>
      <c r="G641" s="35"/>
      <c r="H641" s="39"/>
      <c r="I641" s="37"/>
      <c r="R641" s="39"/>
    </row>
    <row r="642" spans="1:18" x14ac:dyDescent="0.25">
      <c r="A642" s="34"/>
      <c r="B642" s="35"/>
      <c r="C642" s="35"/>
      <c r="D642" s="35"/>
      <c r="E642" s="35"/>
      <c r="F642" s="35"/>
      <c r="G642" s="35"/>
      <c r="H642" s="39"/>
      <c r="I642" s="37"/>
      <c r="R642" s="39"/>
    </row>
    <row r="643" spans="1:18" x14ac:dyDescent="0.25">
      <c r="A643" s="34"/>
      <c r="B643" s="35"/>
      <c r="C643" s="35"/>
      <c r="D643" s="35"/>
      <c r="E643" s="35"/>
      <c r="F643" s="35"/>
      <c r="G643" s="35"/>
      <c r="H643" s="39"/>
      <c r="I643" s="37"/>
      <c r="R643" s="39"/>
    </row>
    <row r="644" spans="1:18" x14ac:dyDescent="0.25">
      <c r="A644" s="34"/>
      <c r="B644" s="35"/>
      <c r="C644" s="35"/>
      <c r="D644" s="35"/>
      <c r="E644" s="35"/>
      <c r="F644" s="35"/>
      <c r="G644" s="35"/>
      <c r="H644" s="39"/>
      <c r="I644" s="37"/>
      <c r="R644" s="39"/>
    </row>
    <row r="645" spans="1:18" x14ac:dyDescent="0.25">
      <c r="A645" s="34"/>
      <c r="B645" s="35"/>
      <c r="C645" s="35"/>
      <c r="D645" s="35"/>
      <c r="E645" s="35"/>
      <c r="F645" s="35"/>
      <c r="G645" s="35"/>
      <c r="H645" s="39"/>
      <c r="I645" s="37"/>
      <c r="R645" s="39"/>
    </row>
    <row r="646" spans="1:18" x14ac:dyDescent="0.25">
      <c r="A646" s="34"/>
      <c r="B646" s="35"/>
      <c r="C646" s="35"/>
      <c r="D646" s="35"/>
      <c r="E646" s="35"/>
      <c r="F646" s="35"/>
      <c r="G646" s="35"/>
      <c r="H646" s="39"/>
      <c r="I646" s="37"/>
      <c r="R646" s="39"/>
    </row>
    <row r="647" spans="1:18" x14ac:dyDescent="0.25">
      <c r="A647" s="34"/>
      <c r="B647" s="35"/>
      <c r="C647" s="35"/>
      <c r="D647" s="35"/>
      <c r="E647" s="35"/>
      <c r="F647" s="35"/>
      <c r="G647" s="35"/>
      <c r="H647" s="39"/>
      <c r="I647" s="37"/>
      <c r="R647" s="39"/>
    </row>
    <row r="648" spans="1:18" x14ac:dyDescent="0.25">
      <c r="A648" s="34"/>
      <c r="B648" s="35"/>
      <c r="C648" s="35"/>
      <c r="D648" s="35"/>
      <c r="E648" s="35"/>
      <c r="F648" s="35"/>
      <c r="G648" s="35"/>
      <c r="H648" s="39"/>
      <c r="I648" s="37"/>
      <c r="R648" s="39"/>
    </row>
    <row r="649" spans="1:18" x14ac:dyDescent="0.25">
      <c r="A649" s="34"/>
      <c r="B649" s="35"/>
      <c r="C649" s="35"/>
      <c r="D649" s="35"/>
      <c r="E649" s="35"/>
      <c r="F649" s="35"/>
      <c r="G649" s="35"/>
      <c r="H649" s="39"/>
      <c r="I649" s="37"/>
      <c r="R649" s="39"/>
    </row>
    <row r="650" spans="1:18" x14ac:dyDescent="0.25">
      <c r="A650" s="34"/>
      <c r="B650" s="35"/>
      <c r="C650" s="35"/>
      <c r="D650" s="35"/>
      <c r="E650" s="35"/>
      <c r="F650" s="35"/>
      <c r="G650" s="35"/>
      <c r="H650" s="39"/>
      <c r="I650" s="37"/>
      <c r="R650" s="39"/>
    </row>
    <row r="651" spans="1:18" x14ac:dyDescent="0.25">
      <c r="A651" s="34"/>
      <c r="B651" s="35"/>
      <c r="C651" s="35"/>
      <c r="D651" s="35"/>
      <c r="E651" s="35"/>
      <c r="F651" s="35"/>
      <c r="G651" s="35"/>
      <c r="H651" s="39"/>
      <c r="I651" s="37"/>
      <c r="R651" s="39"/>
    </row>
    <row r="652" spans="1:18" x14ac:dyDescent="0.25">
      <c r="A652" s="34"/>
      <c r="B652" s="35"/>
      <c r="C652" s="35"/>
      <c r="D652" s="35"/>
      <c r="E652" s="35"/>
      <c r="F652" s="35"/>
      <c r="G652" s="35"/>
      <c r="H652" s="39"/>
      <c r="I652" s="37"/>
      <c r="R652" s="39"/>
    </row>
    <row r="653" spans="1:18" x14ac:dyDescent="0.25">
      <c r="A653" s="34"/>
      <c r="B653" s="35"/>
      <c r="C653" s="35"/>
      <c r="D653" s="35"/>
      <c r="E653" s="35"/>
      <c r="F653" s="35"/>
      <c r="G653" s="35"/>
      <c r="H653" s="39"/>
      <c r="I653" s="37"/>
      <c r="R653" s="39"/>
    </row>
    <row r="654" spans="1:18" x14ac:dyDescent="0.25">
      <c r="A654" s="34"/>
      <c r="B654" s="35"/>
      <c r="C654" s="35"/>
      <c r="D654" s="35"/>
      <c r="E654" s="35"/>
      <c r="F654" s="35"/>
      <c r="G654" s="35"/>
      <c r="H654" s="39"/>
      <c r="I654" s="37"/>
      <c r="R654" s="39"/>
    </row>
    <row r="655" spans="1:18" x14ac:dyDescent="0.25">
      <c r="A655" s="34"/>
      <c r="B655" s="35"/>
      <c r="C655" s="35"/>
      <c r="D655" s="35"/>
      <c r="E655" s="35"/>
      <c r="F655" s="35"/>
      <c r="G655" s="35"/>
      <c r="H655" s="39"/>
      <c r="I655" s="37"/>
      <c r="R655" s="39"/>
    </row>
    <row r="656" spans="1:18" x14ac:dyDescent="0.25">
      <c r="A656" s="34"/>
      <c r="B656" s="35"/>
      <c r="C656" s="35"/>
      <c r="D656" s="35"/>
      <c r="E656" s="35"/>
      <c r="F656" s="35"/>
      <c r="G656" s="35"/>
      <c r="H656" s="39"/>
      <c r="I656" s="37"/>
      <c r="R656" s="39"/>
    </row>
    <row r="657" spans="1:18" x14ac:dyDescent="0.25">
      <c r="A657" s="34"/>
      <c r="B657" s="35"/>
      <c r="C657" s="35"/>
      <c r="D657" s="35"/>
      <c r="E657" s="35"/>
      <c r="F657" s="35"/>
      <c r="G657" s="35"/>
      <c r="H657" s="39"/>
      <c r="I657" s="37"/>
      <c r="R657" s="39"/>
    </row>
    <row r="658" spans="1:18" x14ac:dyDescent="0.25">
      <c r="A658" s="34"/>
      <c r="B658" s="35"/>
      <c r="C658" s="35"/>
      <c r="D658" s="35"/>
      <c r="E658" s="35"/>
      <c r="F658" s="35"/>
      <c r="G658" s="35"/>
      <c r="H658" s="39"/>
      <c r="I658" s="37"/>
      <c r="R658" s="39"/>
    </row>
    <row r="659" spans="1:18" x14ac:dyDescent="0.25">
      <c r="A659" s="34"/>
      <c r="B659" s="35"/>
      <c r="C659" s="35"/>
      <c r="D659" s="35"/>
      <c r="E659" s="35"/>
      <c r="F659" s="35"/>
      <c r="G659" s="35"/>
      <c r="H659" s="39"/>
      <c r="I659" s="37"/>
      <c r="R659" s="39"/>
    </row>
    <row r="660" spans="1:18" x14ac:dyDescent="0.25">
      <c r="A660" s="34"/>
      <c r="B660" s="35"/>
      <c r="C660" s="35"/>
      <c r="D660" s="35"/>
      <c r="E660" s="35"/>
      <c r="F660" s="35"/>
      <c r="G660" s="35"/>
      <c r="H660" s="39"/>
      <c r="I660" s="37"/>
      <c r="R660" s="39"/>
    </row>
    <row r="661" spans="1:18" x14ac:dyDescent="0.25">
      <c r="A661" s="34"/>
      <c r="B661" s="35"/>
      <c r="C661" s="35"/>
      <c r="D661" s="35"/>
      <c r="E661" s="35"/>
      <c r="F661" s="35"/>
      <c r="G661" s="35"/>
      <c r="H661" s="39"/>
      <c r="I661" s="37"/>
      <c r="R661" s="39"/>
    </row>
    <row r="662" spans="1:18" x14ac:dyDescent="0.25">
      <c r="A662" s="34"/>
      <c r="B662" s="35"/>
      <c r="C662" s="35"/>
      <c r="D662" s="35"/>
      <c r="E662" s="35"/>
      <c r="F662" s="35"/>
      <c r="G662" s="35"/>
      <c r="H662" s="39"/>
      <c r="I662" s="37"/>
      <c r="R662" s="39"/>
    </row>
    <row r="663" spans="1:18" x14ac:dyDescent="0.25">
      <c r="A663" s="34"/>
      <c r="B663" s="35"/>
      <c r="C663" s="35"/>
      <c r="D663" s="35"/>
      <c r="E663" s="35"/>
      <c r="F663" s="35"/>
      <c r="G663" s="35"/>
      <c r="H663" s="39"/>
      <c r="I663" s="37"/>
      <c r="R663" s="39"/>
    </row>
    <row r="664" spans="1:18" x14ac:dyDescent="0.25">
      <c r="A664" s="34"/>
      <c r="B664" s="35"/>
      <c r="C664" s="35"/>
      <c r="D664" s="35"/>
      <c r="E664" s="35"/>
      <c r="F664" s="35"/>
      <c r="G664" s="35"/>
      <c r="H664" s="39"/>
      <c r="I664" s="37"/>
      <c r="R664" s="39"/>
    </row>
    <row r="665" spans="1:18" x14ac:dyDescent="0.25">
      <c r="A665" s="34"/>
      <c r="B665" s="35"/>
      <c r="C665" s="35"/>
      <c r="D665" s="35"/>
      <c r="E665" s="35"/>
      <c r="F665" s="35"/>
      <c r="G665" s="35"/>
      <c r="H665" s="39"/>
      <c r="I665" s="37"/>
      <c r="R665" s="39"/>
    </row>
    <row r="666" spans="1:18" x14ac:dyDescent="0.25">
      <c r="A666" s="34"/>
      <c r="B666" s="35"/>
      <c r="C666" s="35"/>
      <c r="D666" s="35"/>
      <c r="E666" s="35"/>
      <c r="F666" s="35"/>
      <c r="G666" s="35"/>
      <c r="H666" s="39"/>
      <c r="I666" s="37"/>
      <c r="R666" s="39"/>
    </row>
    <row r="667" spans="1:18" x14ac:dyDescent="0.25">
      <c r="A667" s="34"/>
      <c r="B667" s="35"/>
      <c r="C667" s="35"/>
      <c r="D667" s="35"/>
      <c r="E667" s="35"/>
      <c r="F667" s="35"/>
      <c r="G667" s="35"/>
      <c r="H667" s="39"/>
      <c r="I667" s="37"/>
      <c r="R667" s="39"/>
    </row>
    <row r="668" spans="1:18" x14ac:dyDescent="0.25">
      <c r="A668" s="34"/>
      <c r="B668" s="35"/>
      <c r="C668" s="35"/>
      <c r="D668" s="35"/>
      <c r="E668" s="35"/>
      <c r="F668" s="35"/>
      <c r="G668" s="35"/>
      <c r="H668" s="39"/>
      <c r="I668" s="37"/>
      <c r="R668" s="39"/>
    </row>
    <row r="669" spans="1:18" x14ac:dyDescent="0.25">
      <c r="A669" s="34"/>
      <c r="B669" s="35"/>
      <c r="C669" s="35"/>
      <c r="D669" s="35"/>
      <c r="E669" s="35"/>
      <c r="F669" s="35"/>
      <c r="G669" s="35"/>
      <c r="H669" s="39"/>
      <c r="I669" s="37"/>
      <c r="R669" s="39"/>
    </row>
    <row r="670" spans="1:18" x14ac:dyDescent="0.25">
      <c r="A670" s="34"/>
      <c r="B670" s="35"/>
      <c r="C670" s="35"/>
      <c r="D670" s="35"/>
      <c r="E670" s="35"/>
      <c r="F670" s="35"/>
      <c r="G670" s="35"/>
      <c r="H670" s="39"/>
      <c r="I670" s="37"/>
      <c r="R670" s="39"/>
    </row>
    <row r="671" spans="1:18" x14ac:dyDescent="0.25">
      <c r="A671" s="34"/>
      <c r="B671" s="35"/>
      <c r="C671" s="35"/>
      <c r="D671" s="35"/>
      <c r="E671" s="35"/>
      <c r="F671" s="35"/>
      <c r="G671" s="35"/>
      <c r="H671" s="39"/>
      <c r="I671" s="37"/>
      <c r="R671" s="39"/>
    </row>
    <row r="672" spans="1:18" x14ac:dyDescent="0.25">
      <c r="A672" s="34"/>
      <c r="B672" s="35"/>
      <c r="C672" s="35"/>
      <c r="D672" s="35"/>
      <c r="E672" s="35"/>
      <c r="F672" s="35"/>
      <c r="G672" s="35"/>
      <c r="H672" s="39"/>
      <c r="I672" s="37"/>
      <c r="R672" s="39"/>
    </row>
    <row r="673" spans="1:18" x14ac:dyDescent="0.25">
      <c r="A673" s="34"/>
      <c r="B673" s="35"/>
      <c r="C673" s="35"/>
      <c r="D673" s="35"/>
      <c r="E673" s="35"/>
      <c r="F673" s="35"/>
      <c r="G673" s="35"/>
      <c r="H673" s="39"/>
      <c r="I673" s="37"/>
      <c r="R673" s="39"/>
    </row>
    <row r="674" spans="1:18" x14ac:dyDescent="0.25">
      <c r="A674" s="34"/>
      <c r="B674" s="35"/>
      <c r="C674" s="35"/>
      <c r="D674" s="35"/>
      <c r="E674" s="35"/>
      <c r="F674" s="35"/>
      <c r="G674" s="35"/>
      <c r="H674" s="39"/>
      <c r="I674" s="37"/>
      <c r="R674" s="39"/>
    </row>
    <row r="675" spans="1:18" x14ac:dyDescent="0.25">
      <c r="A675" s="34"/>
      <c r="B675" s="35"/>
      <c r="C675" s="35"/>
      <c r="D675" s="35"/>
      <c r="E675" s="35"/>
      <c r="F675" s="35"/>
      <c r="G675" s="35"/>
      <c r="H675" s="39"/>
      <c r="I675" s="37"/>
      <c r="R675" s="39"/>
    </row>
    <row r="676" spans="1:18" x14ac:dyDescent="0.25">
      <c r="A676" s="34"/>
      <c r="B676" s="35"/>
      <c r="C676" s="35"/>
      <c r="D676" s="35"/>
      <c r="E676" s="35"/>
      <c r="F676" s="35"/>
      <c r="G676" s="35"/>
      <c r="H676" s="39"/>
      <c r="I676" s="37"/>
      <c r="R676" s="39"/>
    </row>
    <row r="677" spans="1:18" x14ac:dyDescent="0.25">
      <c r="A677" s="34"/>
      <c r="B677" s="35"/>
      <c r="C677" s="35"/>
      <c r="D677" s="35"/>
      <c r="E677" s="35"/>
      <c r="F677" s="35"/>
      <c r="G677" s="35"/>
      <c r="H677" s="39"/>
      <c r="I677" s="37"/>
      <c r="R677" s="39"/>
    </row>
    <row r="678" spans="1:18" x14ac:dyDescent="0.25">
      <c r="A678" s="34"/>
      <c r="B678" s="35"/>
      <c r="C678" s="35"/>
      <c r="D678" s="35"/>
      <c r="E678" s="35"/>
      <c r="F678" s="35"/>
      <c r="G678" s="35"/>
      <c r="H678" s="39"/>
      <c r="I678" s="37"/>
      <c r="R678" s="39"/>
    </row>
    <row r="679" spans="1:18" x14ac:dyDescent="0.25">
      <c r="A679" s="34"/>
      <c r="B679" s="35"/>
      <c r="C679" s="35"/>
      <c r="D679" s="35"/>
      <c r="E679" s="35"/>
      <c r="F679" s="35"/>
      <c r="G679" s="35"/>
      <c r="H679" s="39"/>
      <c r="I679" s="37"/>
      <c r="R679" s="39"/>
    </row>
    <row r="680" spans="1:18" x14ac:dyDescent="0.25">
      <c r="A680" s="34"/>
      <c r="B680" s="35"/>
      <c r="C680" s="35"/>
      <c r="D680" s="35"/>
      <c r="E680" s="35"/>
      <c r="F680" s="35"/>
      <c r="G680" s="35"/>
      <c r="H680" s="39"/>
      <c r="I680" s="37"/>
      <c r="R680" s="39"/>
    </row>
    <row r="681" spans="1:18" x14ac:dyDescent="0.25">
      <c r="A681" s="34"/>
      <c r="B681" s="35"/>
      <c r="C681" s="35"/>
      <c r="D681" s="35"/>
      <c r="E681" s="35"/>
      <c r="F681" s="35"/>
      <c r="G681" s="35"/>
      <c r="H681" s="39"/>
      <c r="I681" s="37"/>
      <c r="R681" s="39"/>
    </row>
    <row r="682" spans="1:18" x14ac:dyDescent="0.25">
      <c r="A682" s="34"/>
      <c r="B682" s="35"/>
      <c r="C682" s="35"/>
      <c r="D682" s="35"/>
      <c r="E682" s="35"/>
      <c r="F682" s="35"/>
      <c r="G682" s="35"/>
      <c r="H682" s="39"/>
      <c r="I682" s="37"/>
      <c r="R682" s="39"/>
    </row>
    <row r="683" spans="1:18" x14ac:dyDescent="0.25">
      <c r="A683" s="34"/>
      <c r="B683" s="35"/>
      <c r="C683" s="35"/>
      <c r="D683" s="35"/>
      <c r="E683" s="35"/>
      <c r="F683" s="35"/>
      <c r="G683" s="35"/>
      <c r="H683" s="39"/>
      <c r="I683" s="37"/>
      <c r="R683" s="39"/>
    </row>
    <row r="684" spans="1:18" x14ac:dyDescent="0.25">
      <c r="A684" s="34"/>
      <c r="B684" s="35"/>
      <c r="C684" s="35"/>
      <c r="D684" s="35"/>
      <c r="E684" s="35"/>
      <c r="F684" s="35"/>
      <c r="G684" s="35"/>
      <c r="H684" s="39"/>
      <c r="I684" s="37"/>
      <c r="R684" s="39"/>
    </row>
    <row r="685" spans="1:18" x14ac:dyDescent="0.25">
      <c r="A685" s="34"/>
      <c r="B685" s="35"/>
      <c r="C685" s="35"/>
      <c r="D685" s="35"/>
      <c r="E685" s="35"/>
      <c r="F685" s="35"/>
      <c r="G685" s="35"/>
      <c r="H685" s="39"/>
      <c r="I685" s="37"/>
      <c r="R685" s="39"/>
    </row>
    <row r="686" spans="1:18" x14ac:dyDescent="0.25">
      <c r="A686" s="34"/>
      <c r="B686" s="35"/>
      <c r="C686" s="35"/>
      <c r="D686" s="35"/>
      <c r="E686" s="35"/>
      <c r="F686" s="35"/>
      <c r="G686" s="35"/>
      <c r="H686" s="39"/>
      <c r="I686" s="37"/>
      <c r="R686" s="39"/>
    </row>
    <row r="687" spans="1:18" x14ac:dyDescent="0.25">
      <c r="A687" s="34"/>
      <c r="B687" s="35"/>
      <c r="C687" s="35"/>
      <c r="D687" s="35"/>
      <c r="E687" s="35"/>
      <c r="F687" s="35"/>
      <c r="G687" s="35"/>
      <c r="H687" s="39"/>
      <c r="I687" s="37"/>
      <c r="R687" s="39"/>
    </row>
    <row r="688" spans="1:18" x14ac:dyDescent="0.25">
      <c r="A688" s="34"/>
      <c r="B688" s="35"/>
      <c r="C688" s="35"/>
      <c r="D688" s="35"/>
      <c r="E688" s="35"/>
      <c r="F688" s="35"/>
      <c r="G688" s="35"/>
      <c r="H688" s="39"/>
      <c r="I688" s="37"/>
      <c r="R688" s="39"/>
    </row>
    <row r="689" spans="1:18" x14ac:dyDescent="0.25">
      <c r="A689" s="34"/>
      <c r="B689" s="35"/>
      <c r="C689" s="35"/>
      <c r="D689" s="35"/>
      <c r="E689" s="35"/>
      <c r="F689" s="35"/>
      <c r="G689" s="35"/>
      <c r="H689" s="39"/>
      <c r="I689" s="37"/>
      <c r="R689" s="39"/>
    </row>
    <row r="690" spans="1:18" x14ac:dyDescent="0.25">
      <c r="A690" s="34"/>
      <c r="B690" s="35"/>
      <c r="C690" s="35"/>
      <c r="D690" s="35"/>
      <c r="E690" s="35"/>
      <c r="F690" s="35"/>
      <c r="G690" s="35"/>
      <c r="H690" s="39"/>
      <c r="I690" s="37"/>
      <c r="R690" s="39"/>
    </row>
    <row r="691" spans="1:18" x14ac:dyDescent="0.25">
      <c r="A691" s="34"/>
      <c r="B691" s="35"/>
      <c r="C691" s="35"/>
      <c r="D691" s="35"/>
      <c r="E691" s="35"/>
      <c r="F691" s="35"/>
      <c r="G691" s="35"/>
      <c r="H691" s="39"/>
      <c r="I691" s="37"/>
      <c r="R691" s="39"/>
    </row>
    <row r="692" spans="1:18" x14ac:dyDescent="0.25">
      <c r="A692" s="34"/>
      <c r="B692" s="35"/>
      <c r="C692" s="35"/>
      <c r="D692" s="35"/>
      <c r="E692" s="35"/>
      <c r="F692" s="35"/>
      <c r="G692" s="35"/>
      <c r="H692" s="39"/>
      <c r="I692" s="37"/>
      <c r="R692" s="39"/>
    </row>
    <row r="693" spans="1:18" x14ac:dyDescent="0.25">
      <c r="A693" s="34"/>
      <c r="B693" s="35"/>
      <c r="C693" s="35"/>
      <c r="D693" s="35"/>
      <c r="E693" s="35"/>
      <c r="F693" s="35"/>
      <c r="G693" s="35"/>
      <c r="H693" s="39"/>
      <c r="I693" s="37"/>
      <c r="R693" s="39"/>
    </row>
    <row r="694" spans="1:18" x14ac:dyDescent="0.25">
      <c r="A694" s="34"/>
      <c r="B694" s="35"/>
      <c r="C694" s="35"/>
      <c r="D694" s="35"/>
      <c r="E694" s="35"/>
      <c r="F694" s="35"/>
      <c r="G694" s="35"/>
      <c r="H694" s="39"/>
      <c r="I694" s="37"/>
      <c r="R694" s="39"/>
    </row>
    <row r="695" spans="1:18" x14ac:dyDescent="0.25">
      <c r="A695" s="34"/>
      <c r="B695" s="35"/>
      <c r="C695" s="35"/>
      <c r="D695" s="35"/>
      <c r="E695" s="35"/>
      <c r="F695" s="35"/>
      <c r="G695" s="35"/>
      <c r="H695" s="39"/>
      <c r="I695" s="37"/>
      <c r="R695" s="39"/>
    </row>
    <row r="696" spans="1:18" x14ac:dyDescent="0.25">
      <c r="A696" s="34"/>
      <c r="B696" s="35"/>
      <c r="C696" s="35"/>
      <c r="D696" s="35"/>
      <c r="E696" s="35"/>
      <c r="F696" s="35"/>
      <c r="G696" s="35"/>
      <c r="H696" s="39"/>
      <c r="I696" s="37"/>
      <c r="R696" s="39"/>
    </row>
    <row r="697" spans="1:18" x14ac:dyDescent="0.25">
      <c r="A697" s="34"/>
      <c r="B697" s="35"/>
      <c r="C697" s="35"/>
      <c r="D697" s="35"/>
      <c r="E697" s="35"/>
      <c r="F697" s="35"/>
      <c r="G697" s="35"/>
      <c r="H697" s="39"/>
      <c r="I697" s="37"/>
      <c r="R697" s="39"/>
    </row>
    <row r="698" spans="1:18" x14ac:dyDescent="0.25">
      <c r="A698" s="34"/>
      <c r="B698" s="35"/>
      <c r="C698" s="35"/>
      <c r="D698" s="35"/>
      <c r="E698" s="35"/>
      <c r="F698" s="35"/>
      <c r="G698" s="35"/>
      <c r="H698" s="39"/>
      <c r="I698" s="37"/>
      <c r="R698" s="39"/>
    </row>
    <row r="699" spans="1:18" x14ac:dyDescent="0.25">
      <c r="A699" s="34"/>
      <c r="B699" s="35"/>
      <c r="C699" s="35"/>
      <c r="D699" s="35"/>
      <c r="E699" s="35"/>
      <c r="F699" s="35"/>
      <c r="G699" s="35"/>
      <c r="H699" s="39"/>
      <c r="I699" s="37"/>
      <c r="R699" s="39"/>
    </row>
    <row r="700" spans="1:18" x14ac:dyDescent="0.25">
      <c r="A700" s="34"/>
      <c r="B700" s="35"/>
      <c r="C700" s="35"/>
      <c r="D700" s="35"/>
      <c r="E700" s="35"/>
      <c r="F700" s="35"/>
      <c r="G700" s="35"/>
      <c r="H700" s="39"/>
      <c r="I700" s="37"/>
      <c r="R700" s="39"/>
    </row>
    <row r="701" spans="1:18" x14ac:dyDescent="0.25">
      <c r="A701" s="34"/>
      <c r="B701" s="35"/>
      <c r="C701" s="35"/>
      <c r="D701" s="35"/>
      <c r="E701" s="35"/>
      <c r="F701" s="35"/>
      <c r="G701" s="35"/>
      <c r="H701" s="39"/>
      <c r="I701" s="37"/>
      <c r="R701" s="39"/>
    </row>
    <row r="702" spans="1:18" x14ac:dyDescent="0.25">
      <c r="A702" s="34"/>
      <c r="B702" s="35"/>
      <c r="C702" s="35"/>
      <c r="D702" s="35"/>
      <c r="E702" s="35"/>
      <c r="F702" s="35"/>
      <c r="G702" s="35"/>
      <c r="H702" s="39"/>
      <c r="I702" s="37"/>
      <c r="R702" s="39"/>
    </row>
    <row r="703" spans="1:18" x14ac:dyDescent="0.25">
      <c r="A703" s="34"/>
      <c r="B703" s="35"/>
      <c r="C703" s="35"/>
      <c r="D703" s="35"/>
      <c r="E703" s="35"/>
      <c r="F703" s="35"/>
      <c r="G703" s="35"/>
      <c r="H703" s="39"/>
      <c r="I703" s="37"/>
      <c r="R703" s="39"/>
    </row>
    <row r="704" spans="1:18" x14ac:dyDescent="0.25">
      <c r="A704" s="34"/>
      <c r="B704" s="35"/>
      <c r="C704" s="35"/>
      <c r="D704" s="35"/>
      <c r="E704" s="35"/>
      <c r="F704" s="35"/>
      <c r="G704" s="35"/>
      <c r="H704" s="39"/>
      <c r="I704" s="37"/>
      <c r="R704" s="39"/>
    </row>
    <row r="705" spans="1:18" x14ac:dyDescent="0.25">
      <c r="A705" s="34"/>
      <c r="B705" s="35"/>
      <c r="C705" s="35"/>
      <c r="D705" s="35"/>
      <c r="E705" s="35"/>
      <c r="F705" s="35"/>
      <c r="G705" s="35"/>
      <c r="H705" s="39"/>
      <c r="I705" s="37"/>
      <c r="R705" s="39"/>
    </row>
    <row r="706" spans="1:18" x14ac:dyDescent="0.25">
      <c r="A706" s="34"/>
      <c r="B706" s="35"/>
      <c r="C706" s="35"/>
      <c r="D706" s="35"/>
      <c r="E706" s="35"/>
      <c r="F706" s="35"/>
      <c r="G706" s="35"/>
      <c r="H706" s="39"/>
      <c r="I706" s="37"/>
      <c r="R706" s="39"/>
    </row>
    <row r="707" spans="1:18" x14ac:dyDescent="0.25">
      <c r="A707" s="34"/>
      <c r="B707" s="35"/>
      <c r="C707" s="35"/>
      <c r="D707" s="35"/>
      <c r="E707" s="35"/>
      <c r="F707" s="35"/>
      <c r="G707" s="35"/>
      <c r="H707" s="39"/>
      <c r="I707" s="37"/>
      <c r="R707" s="39"/>
    </row>
    <row r="708" spans="1:18" x14ac:dyDescent="0.25">
      <c r="A708" s="34"/>
      <c r="B708" s="35"/>
      <c r="C708" s="35"/>
      <c r="D708" s="35"/>
      <c r="E708" s="35"/>
      <c r="F708" s="35"/>
      <c r="G708" s="35"/>
      <c r="H708" s="39"/>
      <c r="I708" s="37"/>
      <c r="R708" s="39"/>
    </row>
    <row r="709" spans="1:18" x14ac:dyDescent="0.25">
      <c r="A709" s="34"/>
      <c r="B709" s="35"/>
      <c r="C709" s="35"/>
      <c r="D709" s="35"/>
      <c r="E709" s="35"/>
      <c r="F709" s="35"/>
      <c r="G709" s="35"/>
      <c r="H709" s="39"/>
      <c r="I709" s="37"/>
      <c r="R709" s="39"/>
    </row>
    <row r="710" spans="1:18" x14ac:dyDescent="0.25">
      <c r="A710" s="34"/>
      <c r="B710" s="35"/>
      <c r="C710" s="35"/>
      <c r="D710" s="35"/>
      <c r="E710" s="35"/>
      <c r="F710" s="35"/>
      <c r="G710" s="35"/>
      <c r="H710" s="39"/>
      <c r="I710" s="37"/>
      <c r="R710" s="39"/>
    </row>
    <row r="711" spans="1:18" x14ac:dyDescent="0.25">
      <c r="A711" s="34"/>
      <c r="B711" s="35"/>
      <c r="C711" s="35"/>
      <c r="D711" s="35"/>
      <c r="E711" s="35"/>
      <c r="F711" s="35"/>
      <c r="G711" s="35"/>
      <c r="H711" s="39"/>
      <c r="I711" s="37"/>
      <c r="R711" s="39"/>
    </row>
    <row r="712" spans="1:18" x14ac:dyDescent="0.25">
      <c r="A712" s="34"/>
      <c r="B712" s="35"/>
      <c r="C712" s="35"/>
      <c r="D712" s="35"/>
      <c r="E712" s="35"/>
      <c r="F712" s="35"/>
      <c r="G712" s="35"/>
      <c r="H712" s="39"/>
      <c r="I712" s="37"/>
      <c r="R712" s="39"/>
    </row>
    <row r="713" spans="1:18" x14ac:dyDescent="0.25">
      <c r="A713" s="34"/>
      <c r="B713" s="35"/>
      <c r="C713" s="35"/>
      <c r="D713" s="35"/>
      <c r="E713" s="35"/>
      <c r="F713" s="35"/>
      <c r="G713" s="35"/>
      <c r="H713" s="39"/>
      <c r="I713" s="37"/>
      <c r="R713" s="39"/>
    </row>
    <row r="714" spans="1:18" x14ac:dyDescent="0.25">
      <c r="A714" s="34"/>
      <c r="B714" s="35"/>
      <c r="C714" s="35"/>
      <c r="D714" s="35"/>
      <c r="E714" s="35"/>
      <c r="F714" s="35"/>
      <c r="G714" s="35"/>
      <c r="H714" s="39"/>
      <c r="I714" s="37"/>
      <c r="R714" s="39"/>
    </row>
    <row r="715" spans="1:18" x14ac:dyDescent="0.25">
      <c r="A715" s="34"/>
      <c r="B715" s="35"/>
      <c r="C715" s="35"/>
      <c r="D715" s="35"/>
      <c r="E715" s="35"/>
      <c r="F715" s="35"/>
      <c r="G715" s="35"/>
      <c r="H715" s="39"/>
      <c r="I715" s="37"/>
      <c r="R715" s="39"/>
    </row>
    <row r="716" spans="1:18" x14ac:dyDescent="0.25">
      <c r="A716" s="34"/>
      <c r="B716" s="35"/>
      <c r="C716" s="35"/>
      <c r="D716" s="35"/>
      <c r="E716" s="35"/>
      <c r="F716" s="35"/>
      <c r="G716" s="35"/>
      <c r="H716" s="39"/>
      <c r="I716" s="37"/>
      <c r="R716" s="39"/>
    </row>
    <row r="717" spans="1:18" x14ac:dyDescent="0.25">
      <c r="A717" s="34"/>
      <c r="B717" s="35"/>
      <c r="C717" s="35"/>
      <c r="D717" s="35"/>
      <c r="E717" s="35"/>
      <c r="F717" s="35"/>
      <c r="G717" s="35"/>
      <c r="H717" s="39"/>
      <c r="I717" s="37"/>
      <c r="R717" s="39"/>
    </row>
    <row r="718" spans="1:18" x14ac:dyDescent="0.25">
      <c r="A718" s="34"/>
      <c r="B718" s="35"/>
      <c r="C718" s="35"/>
      <c r="D718" s="35"/>
      <c r="E718" s="35"/>
      <c r="F718" s="35"/>
      <c r="G718" s="35"/>
      <c r="H718" s="39"/>
      <c r="I718" s="37"/>
      <c r="R718" s="39"/>
    </row>
    <row r="719" spans="1:18" x14ac:dyDescent="0.25">
      <c r="A719" s="34"/>
      <c r="B719" s="35"/>
      <c r="C719" s="35"/>
      <c r="D719" s="35"/>
      <c r="E719" s="35"/>
      <c r="F719" s="35"/>
      <c r="G719" s="35"/>
      <c r="H719" s="39"/>
      <c r="I719" s="37"/>
      <c r="R719" s="39"/>
    </row>
    <row r="720" spans="1:18" x14ac:dyDescent="0.25">
      <c r="A720" s="34"/>
      <c r="B720" s="35"/>
      <c r="C720" s="35"/>
      <c r="D720" s="35"/>
      <c r="E720" s="35"/>
      <c r="F720" s="35"/>
      <c r="G720" s="35"/>
      <c r="H720" s="39"/>
      <c r="I720" s="37"/>
      <c r="R720" s="39"/>
    </row>
    <row r="721" spans="1:18" x14ac:dyDescent="0.25">
      <c r="A721" s="34"/>
      <c r="B721" s="35"/>
      <c r="C721" s="35"/>
      <c r="D721" s="35"/>
      <c r="E721" s="35"/>
      <c r="F721" s="35"/>
      <c r="G721" s="35"/>
      <c r="H721" s="39"/>
      <c r="I721" s="37"/>
      <c r="R721" s="39"/>
    </row>
    <row r="722" spans="1:18" x14ac:dyDescent="0.25">
      <c r="A722" s="34"/>
      <c r="B722" s="35"/>
      <c r="C722" s="35"/>
      <c r="D722" s="35"/>
      <c r="E722" s="35"/>
      <c r="F722" s="35"/>
      <c r="G722" s="35"/>
      <c r="H722" s="39"/>
      <c r="I722" s="37"/>
      <c r="R722" s="39"/>
    </row>
    <row r="723" spans="1:18" x14ac:dyDescent="0.25">
      <c r="A723" s="34"/>
      <c r="B723" s="35"/>
      <c r="C723" s="35"/>
      <c r="D723" s="35"/>
      <c r="E723" s="35"/>
      <c r="F723" s="35"/>
      <c r="G723" s="35"/>
      <c r="H723" s="39"/>
      <c r="I723" s="37"/>
      <c r="R723" s="39"/>
    </row>
    <row r="724" spans="1:18" x14ac:dyDescent="0.25">
      <c r="A724" s="34"/>
      <c r="B724" s="35"/>
      <c r="C724" s="35"/>
      <c r="D724" s="35"/>
      <c r="E724" s="35"/>
      <c r="F724" s="35"/>
      <c r="G724" s="35"/>
      <c r="H724" s="39"/>
      <c r="I724" s="37"/>
      <c r="R724" s="39"/>
    </row>
    <row r="725" spans="1:18" x14ac:dyDescent="0.25">
      <c r="A725" s="34"/>
      <c r="B725" s="35"/>
      <c r="C725" s="35"/>
      <c r="D725" s="35"/>
      <c r="E725" s="35"/>
      <c r="F725" s="35"/>
      <c r="G725" s="35"/>
      <c r="H725" s="39"/>
      <c r="I725" s="37"/>
      <c r="R725" s="39"/>
    </row>
    <row r="726" spans="1:18" x14ac:dyDescent="0.25">
      <c r="A726" s="34"/>
      <c r="B726" s="35"/>
      <c r="C726" s="35"/>
      <c r="D726" s="35"/>
      <c r="E726" s="35"/>
      <c r="F726" s="35"/>
      <c r="G726" s="35"/>
      <c r="H726" s="39"/>
      <c r="I726" s="37"/>
      <c r="R726" s="39"/>
    </row>
    <row r="727" spans="1:18" x14ac:dyDescent="0.25">
      <c r="A727" s="34"/>
      <c r="B727" s="35"/>
      <c r="C727" s="35"/>
      <c r="D727" s="35"/>
      <c r="E727" s="35"/>
      <c r="F727" s="35"/>
      <c r="G727" s="35"/>
      <c r="H727" s="39"/>
      <c r="I727" s="37"/>
      <c r="R727" s="39"/>
    </row>
    <row r="728" spans="1:18" x14ac:dyDescent="0.25">
      <c r="A728" s="34"/>
      <c r="B728" s="35"/>
      <c r="C728" s="35"/>
      <c r="D728" s="35"/>
      <c r="E728" s="35"/>
      <c r="F728" s="35"/>
      <c r="G728" s="35"/>
      <c r="H728" s="39"/>
      <c r="I728" s="37"/>
      <c r="R728" s="39"/>
    </row>
    <row r="729" spans="1:18" x14ac:dyDescent="0.25">
      <c r="A729" s="34"/>
      <c r="B729" s="35"/>
      <c r="C729" s="35"/>
      <c r="D729" s="35"/>
      <c r="E729" s="35"/>
      <c r="F729" s="35"/>
      <c r="G729" s="35"/>
      <c r="H729" s="39"/>
      <c r="I729" s="37"/>
      <c r="R729" s="39"/>
    </row>
    <row r="730" spans="1:18" x14ac:dyDescent="0.25">
      <c r="A730" s="34"/>
      <c r="B730" s="35"/>
      <c r="C730" s="35"/>
      <c r="D730" s="35"/>
      <c r="E730" s="35"/>
      <c r="F730" s="35"/>
      <c r="G730" s="35"/>
      <c r="H730" s="39"/>
      <c r="I730" s="37"/>
      <c r="R730" s="39"/>
    </row>
    <row r="731" spans="1:18" x14ac:dyDescent="0.25">
      <c r="A731" s="34"/>
      <c r="B731" s="35"/>
      <c r="C731" s="35"/>
      <c r="D731" s="35"/>
      <c r="E731" s="35"/>
      <c r="F731" s="35"/>
      <c r="G731" s="35"/>
      <c r="H731" s="39"/>
      <c r="I731" s="37"/>
      <c r="R731" s="39"/>
    </row>
    <row r="732" spans="1:18" x14ac:dyDescent="0.25">
      <c r="A732" s="34"/>
      <c r="B732" s="35"/>
      <c r="C732" s="35"/>
      <c r="D732" s="35"/>
      <c r="E732" s="35"/>
      <c r="F732" s="35"/>
      <c r="G732" s="35"/>
      <c r="H732" s="39"/>
      <c r="I732" s="37"/>
      <c r="R732" s="39"/>
    </row>
    <row r="733" spans="1:18" x14ac:dyDescent="0.25">
      <c r="A733" s="34"/>
      <c r="B733" s="35"/>
      <c r="C733" s="35"/>
      <c r="D733" s="35"/>
      <c r="E733" s="35"/>
      <c r="F733" s="35"/>
      <c r="G733" s="35"/>
      <c r="H733" s="39"/>
      <c r="I733" s="37"/>
      <c r="R733" s="39"/>
    </row>
    <row r="734" spans="1:18" x14ac:dyDescent="0.25">
      <c r="A734" s="34"/>
      <c r="B734" s="35"/>
      <c r="C734" s="35"/>
      <c r="D734" s="35"/>
      <c r="E734" s="35"/>
      <c r="F734" s="35"/>
      <c r="G734" s="35"/>
      <c r="H734" s="39"/>
      <c r="I734" s="37"/>
      <c r="R734" s="39"/>
    </row>
    <row r="735" spans="1:18" x14ac:dyDescent="0.25">
      <c r="A735" s="34"/>
      <c r="B735" s="35"/>
      <c r="C735" s="35"/>
      <c r="D735" s="35"/>
      <c r="E735" s="35"/>
      <c r="F735" s="35"/>
      <c r="G735" s="35"/>
      <c r="H735" s="39"/>
      <c r="I735" s="37"/>
      <c r="R735" s="39"/>
    </row>
    <row r="736" spans="1:18" x14ac:dyDescent="0.25">
      <c r="A736" s="34"/>
      <c r="B736" s="35"/>
      <c r="C736" s="35"/>
      <c r="D736" s="35"/>
      <c r="E736" s="35"/>
      <c r="F736" s="35"/>
      <c r="G736" s="35"/>
      <c r="H736" s="39"/>
      <c r="I736" s="37"/>
      <c r="R736" s="39"/>
    </row>
    <row r="737" spans="1:18" x14ac:dyDescent="0.25">
      <c r="A737" s="34"/>
      <c r="B737" s="35"/>
      <c r="C737" s="35"/>
      <c r="D737" s="35"/>
      <c r="E737" s="35"/>
      <c r="F737" s="35"/>
      <c r="G737" s="35"/>
      <c r="H737" s="39"/>
      <c r="I737" s="37"/>
      <c r="R737" s="39"/>
    </row>
    <row r="738" spans="1:18" x14ac:dyDescent="0.25">
      <c r="A738" s="34"/>
      <c r="B738" s="35"/>
      <c r="C738" s="35"/>
      <c r="D738" s="35"/>
      <c r="E738" s="35"/>
      <c r="F738" s="35"/>
      <c r="G738" s="35"/>
      <c r="H738" s="39"/>
      <c r="I738" s="37"/>
      <c r="R738" s="39"/>
    </row>
    <row r="739" spans="1:18" x14ac:dyDescent="0.25">
      <c r="A739" s="34"/>
      <c r="B739" s="35"/>
      <c r="C739" s="35"/>
      <c r="D739" s="35"/>
      <c r="E739" s="35"/>
      <c r="F739" s="35"/>
      <c r="G739" s="35"/>
      <c r="H739" s="39"/>
      <c r="I739" s="37"/>
      <c r="R739" s="39"/>
    </row>
    <row r="740" spans="1:18" x14ac:dyDescent="0.25">
      <c r="A740" s="34"/>
      <c r="B740" s="35"/>
      <c r="C740" s="35"/>
      <c r="D740" s="35"/>
      <c r="E740" s="35"/>
      <c r="F740" s="35"/>
      <c r="G740" s="35"/>
      <c r="H740" s="39"/>
      <c r="I740" s="37"/>
      <c r="R740" s="39"/>
    </row>
    <row r="741" spans="1:18" x14ac:dyDescent="0.25">
      <c r="A741" s="34"/>
      <c r="B741" s="35"/>
      <c r="C741" s="35"/>
      <c r="D741" s="35"/>
      <c r="E741" s="35"/>
      <c r="F741" s="35"/>
      <c r="G741" s="35"/>
      <c r="H741" s="39"/>
      <c r="I741" s="37"/>
      <c r="R741" s="39"/>
    </row>
    <row r="742" spans="1:18" x14ac:dyDescent="0.25">
      <c r="A742" s="34"/>
      <c r="B742" s="35"/>
      <c r="C742" s="35"/>
      <c r="D742" s="35"/>
      <c r="E742" s="35"/>
      <c r="F742" s="35"/>
      <c r="G742" s="35"/>
      <c r="H742" s="39"/>
      <c r="I742" s="37"/>
      <c r="R742" s="39"/>
    </row>
    <row r="743" spans="1:18" x14ac:dyDescent="0.25">
      <c r="A743" s="34"/>
      <c r="B743" s="35"/>
      <c r="C743" s="35"/>
      <c r="D743" s="35"/>
      <c r="E743" s="35"/>
      <c r="F743" s="35"/>
      <c r="G743" s="35"/>
      <c r="H743" s="39"/>
      <c r="I743" s="37"/>
      <c r="R743" s="39"/>
    </row>
    <row r="744" spans="1:18" x14ac:dyDescent="0.25">
      <c r="A744" s="34"/>
      <c r="B744" s="35"/>
      <c r="C744" s="35"/>
      <c r="D744" s="35"/>
      <c r="E744" s="35"/>
      <c r="F744" s="35"/>
      <c r="G744" s="35"/>
      <c r="H744" s="39"/>
      <c r="I744" s="37"/>
      <c r="R744" s="39"/>
    </row>
    <row r="745" spans="1:18" x14ac:dyDescent="0.25">
      <c r="A745" s="34"/>
      <c r="B745" s="35"/>
      <c r="C745" s="35"/>
      <c r="D745" s="35"/>
      <c r="E745" s="35"/>
      <c r="F745" s="35"/>
      <c r="G745" s="35"/>
      <c r="H745" s="39"/>
      <c r="I745" s="37"/>
      <c r="R745" s="39"/>
    </row>
    <row r="746" spans="1:18" x14ac:dyDescent="0.25">
      <c r="A746" s="34"/>
      <c r="B746" s="35"/>
      <c r="C746" s="35"/>
      <c r="D746" s="35"/>
      <c r="E746" s="35"/>
      <c r="F746" s="35"/>
      <c r="G746" s="35"/>
      <c r="H746" s="39"/>
      <c r="I746" s="37"/>
      <c r="R746" s="39"/>
    </row>
    <row r="747" spans="1:18" x14ac:dyDescent="0.25">
      <c r="A747" s="34"/>
      <c r="B747" s="35"/>
      <c r="C747" s="35"/>
      <c r="D747" s="35"/>
      <c r="E747" s="35"/>
      <c r="F747" s="35"/>
      <c r="G747" s="35"/>
      <c r="H747" s="39"/>
      <c r="I747" s="37"/>
      <c r="R747" s="39"/>
    </row>
    <row r="748" spans="1:18" x14ac:dyDescent="0.25">
      <c r="A748" s="34"/>
      <c r="B748" s="35"/>
      <c r="C748" s="35"/>
      <c r="D748" s="35"/>
      <c r="E748" s="35"/>
      <c r="F748" s="35"/>
      <c r="G748" s="35"/>
      <c r="H748" s="39"/>
      <c r="I748" s="37"/>
      <c r="R748" s="39"/>
    </row>
    <row r="749" spans="1:18" x14ac:dyDescent="0.25">
      <c r="A749" s="34"/>
      <c r="B749" s="35"/>
      <c r="C749" s="35"/>
      <c r="D749" s="35"/>
      <c r="E749" s="35"/>
      <c r="F749" s="35"/>
      <c r="G749" s="35"/>
      <c r="H749" s="39"/>
      <c r="I749" s="37"/>
      <c r="R749" s="39"/>
    </row>
    <row r="750" spans="1:18" x14ac:dyDescent="0.25">
      <c r="A750" s="34"/>
      <c r="B750" s="35"/>
      <c r="C750" s="35"/>
      <c r="D750" s="35"/>
      <c r="E750" s="35"/>
      <c r="F750" s="35"/>
      <c r="G750" s="35"/>
      <c r="H750" s="39"/>
      <c r="I750" s="37"/>
      <c r="R750" s="39"/>
    </row>
    <row r="751" spans="1:18" x14ac:dyDescent="0.25">
      <c r="A751" s="34"/>
      <c r="B751" s="35"/>
      <c r="C751" s="35"/>
      <c r="D751" s="35"/>
      <c r="E751" s="35"/>
      <c r="F751" s="35"/>
      <c r="G751" s="35"/>
      <c r="H751" s="39"/>
      <c r="I751" s="37"/>
      <c r="R751" s="39"/>
    </row>
    <row r="752" spans="1:18" x14ac:dyDescent="0.25">
      <c r="A752" s="34"/>
      <c r="B752" s="35"/>
      <c r="C752" s="35"/>
      <c r="D752" s="35"/>
      <c r="E752" s="35"/>
      <c r="F752" s="35"/>
      <c r="G752" s="35"/>
      <c r="H752" s="39"/>
      <c r="I752" s="37"/>
      <c r="R752" s="39"/>
    </row>
    <row r="753" spans="1:18" x14ac:dyDescent="0.25">
      <c r="A753" s="34"/>
      <c r="B753" s="35"/>
      <c r="C753" s="35"/>
      <c r="D753" s="35"/>
      <c r="E753" s="35"/>
      <c r="F753" s="35"/>
      <c r="G753" s="35"/>
      <c r="H753" s="39"/>
      <c r="I753" s="37"/>
      <c r="R753" s="39"/>
    </row>
    <row r="754" spans="1:18" x14ac:dyDescent="0.25">
      <c r="A754" s="34"/>
      <c r="B754" s="35"/>
      <c r="C754" s="35"/>
      <c r="D754" s="35"/>
      <c r="E754" s="35"/>
      <c r="F754" s="35"/>
      <c r="G754" s="35"/>
      <c r="H754" s="39"/>
      <c r="I754" s="37"/>
      <c r="R754" s="39"/>
    </row>
    <row r="755" spans="1:18" x14ac:dyDescent="0.25">
      <c r="A755" s="34"/>
      <c r="B755" s="35"/>
      <c r="C755" s="35"/>
      <c r="D755" s="35"/>
      <c r="E755" s="35"/>
      <c r="F755" s="35"/>
      <c r="G755" s="35"/>
      <c r="H755" s="39"/>
      <c r="I755" s="37"/>
      <c r="R755" s="39"/>
    </row>
    <row r="756" spans="1:18" x14ac:dyDescent="0.25">
      <c r="A756" s="34"/>
      <c r="B756" s="35"/>
      <c r="C756" s="35"/>
      <c r="D756" s="35"/>
      <c r="E756" s="35"/>
      <c r="F756" s="35"/>
      <c r="G756" s="35"/>
      <c r="H756" s="39"/>
      <c r="I756" s="37"/>
      <c r="R756" s="39"/>
    </row>
    <row r="757" spans="1:18" x14ac:dyDescent="0.25">
      <c r="A757" s="34"/>
      <c r="B757" s="35"/>
      <c r="C757" s="35"/>
      <c r="D757" s="35"/>
      <c r="E757" s="35"/>
      <c r="F757" s="35"/>
      <c r="G757" s="35"/>
      <c r="H757" s="39"/>
      <c r="I757" s="37"/>
      <c r="R757" s="39"/>
    </row>
    <row r="758" spans="1:18" x14ac:dyDescent="0.25">
      <c r="A758" s="34"/>
      <c r="B758" s="35"/>
      <c r="C758" s="35"/>
      <c r="D758" s="35"/>
      <c r="E758" s="35"/>
      <c r="F758" s="35"/>
      <c r="G758" s="35"/>
      <c r="H758" s="39"/>
      <c r="I758" s="37"/>
      <c r="R758" s="39"/>
    </row>
    <row r="759" spans="1:18" x14ac:dyDescent="0.25">
      <c r="A759" s="34"/>
      <c r="B759" s="35"/>
      <c r="C759" s="35"/>
      <c r="D759" s="35"/>
      <c r="E759" s="35"/>
      <c r="F759" s="35"/>
      <c r="G759" s="35"/>
      <c r="H759" s="39"/>
      <c r="I759" s="37"/>
      <c r="R759" s="39"/>
    </row>
    <row r="760" spans="1:18" x14ac:dyDescent="0.25">
      <c r="A760" s="34"/>
      <c r="B760" s="35"/>
      <c r="C760" s="35"/>
      <c r="D760" s="35"/>
      <c r="E760" s="35"/>
      <c r="F760" s="35"/>
      <c r="G760" s="35"/>
      <c r="H760" s="39"/>
      <c r="I760" s="37"/>
      <c r="R760" s="39"/>
    </row>
    <row r="761" spans="1:18" x14ac:dyDescent="0.25">
      <c r="A761" s="34"/>
      <c r="B761" s="35"/>
      <c r="C761" s="35"/>
      <c r="D761" s="35"/>
      <c r="E761" s="35"/>
      <c r="F761" s="35"/>
      <c r="G761" s="35"/>
      <c r="H761" s="39"/>
      <c r="I761" s="37"/>
      <c r="R761" s="39"/>
    </row>
    <row r="762" spans="1:18" x14ac:dyDescent="0.25">
      <c r="A762" s="34"/>
      <c r="B762" s="35"/>
      <c r="C762" s="35"/>
      <c r="D762" s="35"/>
      <c r="E762" s="35"/>
      <c r="F762" s="35"/>
      <c r="G762" s="35"/>
      <c r="H762" s="39"/>
      <c r="I762" s="37"/>
      <c r="R762" s="39"/>
    </row>
    <row r="763" spans="1:18" x14ac:dyDescent="0.25">
      <c r="A763" s="34"/>
      <c r="B763" s="35"/>
      <c r="C763" s="35"/>
      <c r="D763" s="35"/>
      <c r="E763" s="35"/>
      <c r="F763" s="35"/>
      <c r="G763" s="35"/>
      <c r="H763" s="39"/>
      <c r="I763" s="37"/>
      <c r="R763" s="39"/>
    </row>
    <row r="764" spans="1:18" x14ac:dyDescent="0.25">
      <c r="A764" s="34"/>
      <c r="B764" s="35"/>
      <c r="C764" s="35"/>
      <c r="D764" s="35"/>
      <c r="E764" s="35"/>
      <c r="F764" s="35"/>
      <c r="G764" s="35"/>
      <c r="H764" s="39"/>
      <c r="I764" s="37"/>
      <c r="R764" s="39"/>
    </row>
    <row r="765" spans="1:18" x14ac:dyDescent="0.25">
      <c r="A765" s="34"/>
      <c r="B765" s="35"/>
      <c r="C765" s="35"/>
      <c r="D765" s="35"/>
      <c r="E765" s="35"/>
      <c r="F765" s="35"/>
      <c r="G765" s="35"/>
      <c r="H765" s="39"/>
      <c r="I765" s="37"/>
      <c r="R765" s="39"/>
    </row>
    <row r="766" spans="1:18" x14ac:dyDescent="0.25">
      <c r="A766" s="34"/>
      <c r="B766" s="35"/>
      <c r="C766" s="35"/>
      <c r="D766" s="35"/>
      <c r="E766" s="35"/>
      <c r="F766" s="35"/>
      <c r="G766" s="35"/>
      <c r="H766" s="39"/>
      <c r="I766" s="37"/>
      <c r="R766" s="39"/>
    </row>
    <row r="767" spans="1:18" x14ac:dyDescent="0.25">
      <c r="A767" s="34"/>
      <c r="B767" s="35"/>
      <c r="C767" s="35"/>
      <c r="D767" s="35"/>
      <c r="E767" s="35"/>
      <c r="F767" s="35"/>
      <c r="G767" s="35"/>
      <c r="H767" s="39"/>
      <c r="I767" s="37"/>
      <c r="R767" s="39"/>
    </row>
    <row r="768" spans="1:18" x14ac:dyDescent="0.25">
      <c r="A768" s="34"/>
      <c r="B768" s="35"/>
      <c r="C768" s="35"/>
      <c r="D768" s="35"/>
      <c r="E768" s="35"/>
      <c r="F768" s="35"/>
      <c r="G768" s="35"/>
      <c r="H768" s="39"/>
      <c r="I768" s="37"/>
      <c r="R768" s="39"/>
    </row>
    <row r="769" spans="1:18" x14ac:dyDescent="0.25">
      <c r="A769" s="34"/>
      <c r="B769" s="35"/>
      <c r="C769" s="35"/>
      <c r="D769" s="35"/>
      <c r="E769" s="35"/>
      <c r="F769" s="35"/>
      <c r="G769" s="35"/>
      <c r="H769" s="39"/>
      <c r="I769" s="37"/>
      <c r="R769" s="39"/>
    </row>
    <row r="770" spans="1:18" x14ac:dyDescent="0.25">
      <c r="A770" s="34"/>
      <c r="B770" s="35"/>
      <c r="C770" s="35"/>
      <c r="D770" s="35"/>
      <c r="E770" s="35"/>
      <c r="F770" s="35"/>
      <c r="G770" s="35"/>
      <c r="H770" s="39"/>
      <c r="I770" s="37"/>
      <c r="R770" s="39"/>
    </row>
    <row r="771" spans="1:18" x14ac:dyDescent="0.25">
      <c r="A771" s="34"/>
      <c r="B771" s="35"/>
      <c r="C771" s="35"/>
      <c r="D771" s="35"/>
      <c r="E771" s="35"/>
      <c r="F771" s="35"/>
      <c r="G771" s="35"/>
      <c r="H771" s="39"/>
      <c r="I771" s="37"/>
      <c r="R771" s="39"/>
    </row>
    <row r="772" spans="1:18" x14ac:dyDescent="0.25">
      <c r="A772" s="34"/>
      <c r="B772" s="35"/>
      <c r="C772" s="35"/>
      <c r="D772" s="35"/>
      <c r="E772" s="35"/>
      <c r="F772" s="35"/>
      <c r="G772" s="35"/>
      <c r="H772" s="39"/>
      <c r="I772" s="37"/>
      <c r="R772" s="39"/>
    </row>
    <row r="773" spans="1:18" x14ac:dyDescent="0.25">
      <c r="A773" s="34"/>
      <c r="B773" s="35"/>
      <c r="C773" s="35"/>
      <c r="D773" s="35"/>
      <c r="E773" s="35"/>
      <c r="F773" s="35"/>
      <c r="G773" s="35"/>
      <c r="H773" s="39"/>
      <c r="I773" s="37"/>
      <c r="R773" s="39"/>
    </row>
    <row r="774" spans="1:18" x14ac:dyDescent="0.25">
      <c r="A774" s="34"/>
      <c r="B774" s="35"/>
      <c r="C774" s="35"/>
      <c r="D774" s="35"/>
      <c r="E774" s="35"/>
      <c r="F774" s="35"/>
      <c r="G774" s="35"/>
      <c r="H774" s="39"/>
      <c r="I774" s="37"/>
      <c r="R774" s="39"/>
    </row>
    <row r="775" spans="1:18" x14ac:dyDescent="0.25">
      <c r="A775" s="34"/>
      <c r="B775" s="35"/>
      <c r="C775" s="35"/>
      <c r="D775" s="35"/>
      <c r="E775" s="35"/>
      <c r="F775" s="35"/>
      <c r="G775" s="35"/>
      <c r="H775" s="39"/>
      <c r="I775" s="37"/>
      <c r="R775" s="39"/>
    </row>
    <row r="776" spans="1:18" x14ac:dyDescent="0.25">
      <c r="A776" s="34"/>
      <c r="B776" s="35"/>
      <c r="C776" s="35"/>
      <c r="D776" s="35"/>
      <c r="E776" s="35"/>
      <c r="F776" s="35"/>
      <c r="G776" s="35"/>
      <c r="H776" s="39"/>
      <c r="I776" s="37"/>
      <c r="R776" s="39"/>
    </row>
    <row r="777" spans="1:18" x14ac:dyDescent="0.25">
      <c r="A777" s="34"/>
      <c r="B777" s="35"/>
      <c r="C777" s="35"/>
      <c r="D777" s="35"/>
      <c r="E777" s="35"/>
      <c r="F777" s="35"/>
      <c r="G777" s="35"/>
      <c r="H777" s="39"/>
      <c r="I777" s="37"/>
      <c r="R777" s="39"/>
    </row>
    <row r="778" spans="1:18" x14ac:dyDescent="0.25">
      <c r="A778" s="34"/>
      <c r="B778" s="35"/>
      <c r="C778" s="35"/>
      <c r="D778" s="35"/>
      <c r="E778" s="35"/>
      <c r="F778" s="35"/>
      <c r="G778" s="35"/>
      <c r="H778" s="39"/>
      <c r="I778" s="37"/>
      <c r="R778" s="39"/>
    </row>
    <row r="779" spans="1:18" x14ac:dyDescent="0.25">
      <c r="A779" s="34"/>
      <c r="B779" s="35"/>
      <c r="C779" s="35"/>
      <c r="D779" s="35"/>
      <c r="E779" s="35"/>
      <c r="F779" s="35"/>
      <c r="G779" s="35"/>
      <c r="H779" s="39"/>
      <c r="I779" s="37"/>
      <c r="R779" s="39"/>
    </row>
    <row r="780" spans="1:18" x14ac:dyDescent="0.25">
      <c r="A780" s="34"/>
      <c r="B780" s="35"/>
      <c r="C780" s="35"/>
      <c r="D780" s="35"/>
      <c r="E780" s="35"/>
      <c r="F780" s="35"/>
      <c r="G780" s="35"/>
      <c r="H780" s="39"/>
      <c r="I780" s="37"/>
      <c r="R780" s="39"/>
    </row>
    <row r="781" spans="1:18" x14ac:dyDescent="0.25">
      <c r="A781" s="34"/>
      <c r="B781" s="35"/>
      <c r="C781" s="35"/>
      <c r="D781" s="35"/>
      <c r="E781" s="35"/>
      <c r="F781" s="35"/>
      <c r="G781" s="35"/>
      <c r="H781" s="39"/>
      <c r="I781" s="37"/>
      <c r="R781" s="39"/>
    </row>
    <row r="782" spans="1:18" x14ac:dyDescent="0.25">
      <c r="A782" s="34"/>
      <c r="B782" s="35"/>
      <c r="C782" s="35"/>
      <c r="D782" s="35"/>
      <c r="E782" s="35"/>
      <c r="F782" s="35"/>
      <c r="G782" s="35"/>
      <c r="H782" s="39"/>
      <c r="I782" s="37"/>
      <c r="R782" s="39"/>
    </row>
    <row r="783" spans="1:18" x14ac:dyDescent="0.25">
      <c r="A783" s="34"/>
      <c r="B783" s="35"/>
      <c r="C783" s="35"/>
      <c r="D783" s="35"/>
      <c r="E783" s="35"/>
      <c r="F783" s="35"/>
      <c r="G783" s="35"/>
      <c r="H783" s="39"/>
      <c r="I783" s="37"/>
      <c r="R783" s="39"/>
    </row>
    <row r="784" spans="1:18" x14ac:dyDescent="0.25">
      <c r="A784" s="34"/>
      <c r="B784" s="35"/>
      <c r="C784" s="35"/>
      <c r="D784" s="35"/>
      <c r="E784" s="35"/>
      <c r="F784" s="35"/>
      <c r="G784" s="35"/>
      <c r="H784" s="39"/>
      <c r="I784" s="37"/>
      <c r="R784" s="39"/>
    </row>
    <row r="785" spans="1:18" x14ac:dyDescent="0.25">
      <c r="A785" s="34"/>
      <c r="B785" s="35"/>
      <c r="C785" s="35"/>
      <c r="D785" s="35"/>
      <c r="E785" s="35"/>
      <c r="F785" s="35"/>
      <c r="G785" s="35"/>
      <c r="H785" s="39"/>
      <c r="I785" s="37"/>
      <c r="R785" s="39"/>
    </row>
    <row r="786" spans="1:18" x14ac:dyDescent="0.25">
      <c r="A786" s="34"/>
      <c r="B786" s="35"/>
      <c r="C786" s="35"/>
      <c r="D786" s="35"/>
      <c r="E786" s="35"/>
      <c r="F786" s="35"/>
      <c r="G786" s="35"/>
      <c r="H786" s="39"/>
      <c r="I786" s="37"/>
      <c r="R786" s="39"/>
    </row>
    <row r="787" spans="1:18" x14ac:dyDescent="0.25">
      <c r="A787" s="34"/>
      <c r="B787" s="35"/>
      <c r="C787" s="35"/>
      <c r="D787" s="35"/>
      <c r="E787" s="35"/>
      <c r="F787" s="35"/>
      <c r="G787" s="35"/>
      <c r="H787" s="39"/>
      <c r="I787" s="37"/>
      <c r="R787" s="39"/>
    </row>
    <row r="788" spans="1:18" x14ac:dyDescent="0.25">
      <c r="A788" s="34"/>
      <c r="B788" s="35"/>
      <c r="C788" s="35"/>
      <c r="D788" s="35"/>
      <c r="E788" s="35"/>
      <c r="F788" s="35"/>
      <c r="G788" s="35"/>
      <c r="H788" s="39"/>
      <c r="I788" s="37"/>
      <c r="R788" s="39"/>
    </row>
    <row r="789" spans="1:18" x14ac:dyDescent="0.25">
      <c r="A789" s="34"/>
      <c r="B789" s="35"/>
      <c r="C789" s="35"/>
      <c r="D789" s="35"/>
      <c r="E789" s="35"/>
      <c r="F789" s="35"/>
      <c r="G789" s="35"/>
      <c r="H789" s="39"/>
      <c r="I789" s="37"/>
      <c r="R789" s="39"/>
    </row>
    <row r="790" spans="1:18" x14ac:dyDescent="0.25">
      <c r="A790" s="34"/>
      <c r="B790" s="35"/>
      <c r="C790" s="35"/>
      <c r="D790" s="35"/>
      <c r="E790" s="35"/>
      <c r="F790" s="35"/>
      <c r="G790" s="35"/>
      <c r="H790" s="39"/>
      <c r="I790" s="37"/>
      <c r="R790" s="39"/>
    </row>
    <row r="791" spans="1:18" x14ac:dyDescent="0.25">
      <c r="A791" s="34"/>
      <c r="B791" s="35"/>
      <c r="C791" s="35"/>
      <c r="D791" s="35"/>
      <c r="E791" s="35"/>
      <c r="F791" s="35"/>
      <c r="G791" s="35"/>
      <c r="H791" s="39"/>
      <c r="I791" s="37"/>
      <c r="R791" s="39"/>
    </row>
    <row r="792" spans="1:18" x14ac:dyDescent="0.25">
      <c r="A792" s="34"/>
      <c r="B792" s="35"/>
      <c r="C792" s="35"/>
      <c r="D792" s="35"/>
      <c r="E792" s="35"/>
      <c r="F792" s="35"/>
      <c r="G792" s="35"/>
      <c r="H792" s="39"/>
      <c r="I792" s="37"/>
      <c r="R792" s="39"/>
    </row>
    <row r="793" spans="1:18" x14ac:dyDescent="0.25">
      <c r="A793" s="34"/>
      <c r="B793" s="35"/>
      <c r="C793" s="35"/>
      <c r="D793" s="35"/>
      <c r="E793" s="35"/>
      <c r="F793" s="35"/>
      <c r="G793" s="35"/>
      <c r="H793" s="39"/>
      <c r="I793" s="37"/>
      <c r="R793" s="39"/>
    </row>
    <row r="794" spans="1:18" x14ac:dyDescent="0.25">
      <c r="A794" s="34"/>
      <c r="B794" s="35"/>
      <c r="C794" s="35"/>
      <c r="D794" s="35"/>
      <c r="E794" s="35"/>
      <c r="F794" s="35"/>
      <c r="G794" s="35"/>
      <c r="H794" s="39"/>
      <c r="I794" s="37"/>
      <c r="R794" s="39"/>
    </row>
    <row r="795" spans="1:18" x14ac:dyDescent="0.25">
      <c r="A795" s="34"/>
      <c r="B795" s="35"/>
      <c r="C795" s="35"/>
      <c r="D795" s="35"/>
      <c r="E795" s="35"/>
      <c r="F795" s="35"/>
      <c r="G795" s="35"/>
      <c r="H795" s="39"/>
      <c r="I795" s="37"/>
      <c r="R795" s="39"/>
    </row>
    <row r="796" spans="1:18" x14ac:dyDescent="0.25">
      <c r="A796" s="34"/>
      <c r="B796" s="35"/>
      <c r="C796" s="35"/>
      <c r="D796" s="35"/>
      <c r="E796" s="35"/>
      <c r="F796" s="35"/>
      <c r="G796" s="35"/>
      <c r="H796" s="39"/>
      <c r="I796" s="37"/>
      <c r="R796" s="39"/>
    </row>
    <row r="797" spans="1:18" x14ac:dyDescent="0.25">
      <c r="A797" s="34"/>
      <c r="B797" s="35"/>
      <c r="C797" s="35"/>
      <c r="D797" s="35"/>
      <c r="E797" s="35"/>
      <c r="F797" s="35"/>
      <c r="G797" s="35"/>
      <c r="H797" s="39"/>
      <c r="I797" s="37"/>
      <c r="R797" s="39"/>
    </row>
    <row r="798" spans="1:18" x14ac:dyDescent="0.25">
      <c r="A798" s="34"/>
      <c r="B798" s="35"/>
      <c r="C798" s="35"/>
      <c r="D798" s="35"/>
      <c r="E798" s="35"/>
      <c r="F798" s="35"/>
      <c r="G798" s="35"/>
      <c r="H798" s="39"/>
      <c r="I798" s="37"/>
      <c r="R798" s="39"/>
    </row>
    <row r="799" spans="1:18" x14ac:dyDescent="0.25">
      <c r="A799" s="34"/>
      <c r="B799" s="35"/>
      <c r="C799" s="35"/>
      <c r="D799" s="35"/>
      <c r="E799" s="35"/>
      <c r="F799" s="35"/>
      <c r="G799" s="35"/>
      <c r="H799" s="39"/>
      <c r="I799" s="37"/>
      <c r="R799" s="39"/>
    </row>
    <row r="800" spans="1:18" x14ac:dyDescent="0.25">
      <c r="A800" s="34"/>
      <c r="B800" s="35"/>
      <c r="C800" s="35"/>
      <c r="D800" s="35"/>
      <c r="E800" s="35"/>
      <c r="F800" s="35"/>
      <c r="G800" s="35"/>
      <c r="H800" s="39"/>
      <c r="I800" s="37"/>
      <c r="R800" s="39"/>
    </row>
    <row r="801" spans="1:18" x14ac:dyDescent="0.25">
      <c r="A801" s="34"/>
      <c r="B801" s="35"/>
      <c r="C801" s="35"/>
      <c r="D801" s="35"/>
      <c r="E801" s="35"/>
      <c r="F801" s="35"/>
      <c r="G801" s="35"/>
      <c r="H801" s="39"/>
      <c r="I801" s="37"/>
      <c r="R801" s="39"/>
    </row>
    <row r="802" spans="1:18" x14ac:dyDescent="0.25">
      <c r="A802" s="34"/>
      <c r="B802" s="35"/>
      <c r="C802" s="35"/>
      <c r="D802" s="35"/>
      <c r="E802" s="35"/>
      <c r="F802" s="35"/>
      <c r="G802" s="35"/>
      <c r="H802" s="39"/>
      <c r="I802" s="37"/>
      <c r="R802" s="39"/>
    </row>
    <row r="803" spans="1:18" x14ac:dyDescent="0.25">
      <c r="A803" s="34"/>
      <c r="B803" s="35"/>
      <c r="C803" s="35"/>
      <c r="D803" s="35"/>
      <c r="E803" s="35"/>
      <c r="F803" s="35"/>
      <c r="G803" s="35"/>
      <c r="H803" s="39"/>
      <c r="I803" s="37"/>
      <c r="R803" s="39"/>
    </row>
    <row r="804" spans="1:18" x14ac:dyDescent="0.25">
      <c r="A804" s="34"/>
      <c r="B804" s="35"/>
      <c r="C804" s="35"/>
      <c r="D804" s="35"/>
      <c r="E804" s="35"/>
      <c r="F804" s="35"/>
      <c r="G804" s="35"/>
      <c r="H804" s="39"/>
      <c r="I804" s="37"/>
      <c r="R804" s="39"/>
    </row>
    <row r="805" spans="1:18" x14ac:dyDescent="0.25">
      <c r="A805" s="34"/>
      <c r="B805" s="35"/>
      <c r="C805" s="35"/>
      <c r="D805" s="35"/>
      <c r="E805" s="35"/>
      <c r="F805" s="35"/>
      <c r="G805" s="35"/>
      <c r="H805" s="39"/>
      <c r="I805" s="37"/>
      <c r="R805" s="39"/>
    </row>
    <row r="806" spans="1:18" x14ac:dyDescent="0.25">
      <c r="A806" s="34"/>
      <c r="B806" s="35"/>
      <c r="C806" s="35"/>
      <c r="D806" s="35"/>
      <c r="E806" s="35"/>
      <c r="F806" s="35"/>
      <c r="G806" s="35"/>
      <c r="H806" s="39"/>
      <c r="I806" s="37"/>
      <c r="R806" s="39"/>
    </row>
    <row r="807" spans="1:18" x14ac:dyDescent="0.25">
      <c r="A807" s="34"/>
      <c r="B807" s="35"/>
      <c r="C807" s="35"/>
      <c r="D807" s="35"/>
      <c r="E807" s="35"/>
      <c r="F807" s="35"/>
      <c r="G807" s="35"/>
      <c r="H807" s="39"/>
      <c r="I807" s="37"/>
      <c r="R807" s="39"/>
    </row>
    <row r="808" spans="1:18" x14ac:dyDescent="0.25">
      <c r="A808" s="34"/>
      <c r="B808" s="35"/>
      <c r="C808" s="35"/>
      <c r="D808" s="35"/>
      <c r="E808" s="35"/>
      <c r="F808" s="35"/>
      <c r="G808" s="35"/>
      <c r="H808" s="39"/>
      <c r="I808" s="37"/>
      <c r="R808" s="39"/>
    </row>
    <row r="809" spans="1:18" x14ac:dyDescent="0.25">
      <c r="A809" s="34"/>
      <c r="B809" s="35"/>
      <c r="C809" s="35"/>
      <c r="D809" s="35"/>
      <c r="E809" s="35"/>
      <c r="F809" s="35"/>
      <c r="G809" s="35"/>
      <c r="H809" s="39"/>
      <c r="I809" s="37"/>
      <c r="R809" s="39"/>
    </row>
    <row r="810" spans="1:18" x14ac:dyDescent="0.25">
      <c r="A810" s="34"/>
      <c r="B810" s="35"/>
      <c r="C810" s="35"/>
      <c r="D810" s="35"/>
      <c r="E810" s="35"/>
      <c r="F810" s="35"/>
      <c r="G810" s="35"/>
      <c r="H810" s="39"/>
      <c r="I810" s="37"/>
      <c r="R810" s="39"/>
    </row>
    <row r="811" spans="1:18" x14ac:dyDescent="0.25">
      <c r="A811" s="34"/>
      <c r="B811" s="35"/>
      <c r="C811" s="35"/>
      <c r="D811" s="35"/>
      <c r="E811" s="35"/>
      <c r="F811" s="35"/>
      <c r="G811" s="35"/>
      <c r="H811" s="39"/>
      <c r="I811" s="37"/>
      <c r="R811" s="39"/>
    </row>
    <row r="812" spans="1:18" x14ac:dyDescent="0.25">
      <c r="A812" s="34"/>
      <c r="B812" s="35"/>
      <c r="C812" s="35"/>
      <c r="D812" s="35"/>
      <c r="E812" s="35"/>
      <c r="F812" s="35"/>
      <c r="G812" s="35"/>
      <c r="H812" s="39"/>
      <c r="I812" s="37"/>
      <c r="R812" s="39"/>
    </row>
    <row r="813" spans="1:18" x14ac:dyDescent="0.25">
      <c r="A813" s="34"/>
      <c r="B813" s="35"/>
      <c r="C813" s="35"/>
      <c r="D813" s="35"/>
      <c r="E813" s="35"/>
      <c r="F813" s="35"/>
      <c r="G813" s="35"/>
      <c r="H813" s="39"/>
      <c r="I813" s="37"/>
      <c r="R813" s="39"/>
    </row>
    <row r="814" spans="1:18" x14ac:dyDescent="0.25">
      <c r="A814" s="34"/>
      <c r="B814" s="35"/>
      <c r="C814" s="35"/>
      <c r="D814" s="35"/>
      <c r="E814" s="35"/>
      <c r="F814" s="35"/>
      <c r="G814" s="35"/>
      <c r="H814" s="39"/>
      <c r="I814" s="37"/>
      <c r="R814" s="39"/>
    </row>
    <row r="815" spans="1:18" x14ac:dyDescent="0.25">
      <c r="A815" s="34"/>
      <c r="B815" s="35"/>
      <c r="C815" s="35"/>
      <c r="D815" s="35"/>
      <c r="E815" s="35"/>
      <c r="F815" s="35"/>
      <c r="G815" s="35"/>
      <c r="H815" s="39"/>
      <c r="I815" s="37"/>
      <c r="R815" s="39"/>
    </row>
    <row r="816" spans="1:18" x14ac:dyDescent="0.25">
      <c r="A816" s="34"/>
      <c r="B816" s="35"/>
      <c r="C816" s="35"/>
      <c r="D816" s="35"/>
      <c r="E816" s="35"/>
      <c r="F816" s="35"/>
      <c r="G816" s="35"/>
      <c r="H816" s="39"/>
      <c r="I816" s="37"/>
      <c r="R816" s="39"/>
    </row>
    <row r="817" spans="1:18" x14ac:dyDescent="0.25">
      <c r="A817" s="34"/>
      <c r="B817" s="35"/>
      <c r="C817" s="35"/>
      <c r="D817" s="35"/>
      <c r="E817" s="35"/>
      <c r="F817" s="35"/>
      <c r="G817" s="35"/>
      <c r="H817" s="39"/>
      <c r="I817" s="37"/>
      <c r="R817" s="39"/>
    </row>
    <row r="818" spans="1:18" x14ac:dyDescent="0.25">
      <c r="A818" s="34"/>
      <c r="B818" s="35"/>
      <c r="C818" s="35"/>
      <c r="D818" s="35"/>
      <c r="E818" s="35"/>
      <c r="F818" s="35"/>
      <c r="G818" s="35"/>
      <c r="H818" s="39"/>
      <c r="I818" s="37"/>
      <c r="R818" s="39"/>
    </row>
    <row r="819" spans="1:18" x14ac:dyDescent="0.25">
      <c r="A819" s="34"/>
      <c r="B819" s="35"/>
      <c r="C819" s="35"/>
      <c r="D819" s="35"/>
      <c r="E819" s="35"/>
      <c r="F819" s="35"/>
      <c r="G819" s="35"/>
      <c r="H819" s="39"/>
      <c r="I819" s="37"/>
      <c r="R819" s="39"/>
    </row>
    <row r="820" spans="1:18" x14ac:dyDescent="0.25">
      <c r="A820" s="34"/>
      <c r="B820" s="35"/>
      <c r="C820" s="35"/>
      <c r="D820" s="35"/>
      <c r="E820" s="35"/>
      <c r="F820" s="35"/>
      <c r="G820" s="35"/>
      <c r="H820" s="39"/>
      <c r="I820" s="37"/>
      <c r="R820" s="39"/>
    </row>
    <row r="821" spans="1:18" x14ac:dyDescent="0.25">
      <c r="A821" s="34"/>
      <c r="B821" s="35"/>
      <c r="C821" s="35"/>
      <c r="D821" s="35"/>
      <c r="E821" s="35"/>
      <c r="F821" s="35"/>
      <c r="G821" s="35"/>
      <c r="H821" s="39"/>
      <c r="I821" s="37"/>
      <c r="R821" s="39"/>
    </row>
    <row r="822" spans="1:18" x14ac:dyDescent="0.25">
      <c r="A822" s="34"/>
      <c r="B822" s="35"/>
      <c r="C822" s="35"/>
      <c r="D822" s="35"/>
      <c r="E822" s="35"/>
      <c r="F822" s="35"/>
      <c r="G822" s="35"/>
      <c r="H822" s="39"/>
      <c r="I822" s="37"/>
      <c r="R822" s="39"/>
    </row>
    <row r="823" spans="1:18" x14ac:dyDescent="0.25">
      <c r="A823" s="34"/>
      <c r="B823" s="35"/>
      <c r="C823" s="35"/>
      <c r="D823" s="35"/>
      <c r="E823" s="35"/>
      <c r="F823" s="35"/>
      <c r="G823" s="35"/>
      <c r="H823" s="39"/>
      <c r="I823" s="37"/>
      <c r="R823" s="39"/>
    </row>
    <row r="824" spans="1:18" x14ac:dyDescent="0.25">
      <c r="A824" s="34"/>
      <c r="B824" s="35"/>
      <c r="C824" s="35"/>
      <c r="D824" s="35"/>
      <c r="E824" s="35"/>
      <c r="F824" s="35"/>
      <c r="G824" s="35"/>
      <c r="H824" s="39"/>
      <c r="I824" s="37"/>
      <c r="R824" s="39"/>
    </row>
    <row r="825" spans="1:18" x14ac:dyDescent="0.25">
      <c r="A825" s="34"/>
      <c r="B825" s="35"/>
      <c r="C825" s="35"/>
      <c r="D825" s="35"/>
      <c r="E825" s="35"/>
      <c r="F825" s="35"/>
      <c r="G825" s="35"/>
      <c r="H825" s="39"/>
      <c r="I825" s="37"/>
      <c r="R825" s="39"/>
    </row>
    <row r="826" spans="1:18" x14ac:dyDescent="0.25">
      <c r="A826" s="34"/>
      <c r="B826" s="35"/>
      <c r="C826" s="35"/>
      <c r="D826" s="35"/>
      <c r="E826" s="35"/>
      <c r="F826" s="35"/>
      <c r="G826" s="35"/>
      <c r="H826" s="39"/>
      <c r="I826" s="37"/>
      <c r="R826" s="39"/>
    </row>
    <row r="827" spans="1:18" x14ac:dyDescent="0.25">
      <c r="A827" s="34"/>
      <c r="B827" s="35"/>
      <c r="C827" s="35"/>
      <c r="D827" s="35"/>
      <c r="E827" s="35"/>
      <c r="F827" s="35"/>
      <c r="G827" s="35"/>
      <c r="H827" s="39"/>
      <c r="I827" s="37"/>
      <c r="R827" s="39"/>
    </row>
    <row r="828" spans="1:18" x14ac:dyDescent="0.25">
      <c r="A828" s="34"/>
      <c r="B828" s="35"/>
      <c r="C828" s="35"/>
      <c r="D828" s="35"/>
      <c r="E828" s="35"/>
      <c r="F828" s="35"/>
      <c r="G828" s="35"/>
      <c r="H828" s="39"/>
      <c r="I828" s="37"/>
      <c r="R828" s="39"/>
    </row>
    <row r="829" spans="1:18" x14ac:dyDescent="0.25">
      <c r="A829" s="34"/>
      <c r="B829" s="35"/>
      <c r="C829" s="35"/>
      <c r="D829" s="35"/>
      <c r="E829" s="35"/>
      <c r="F829" s="35"/>
      <c r="G829" s="35"/>
      <c r="H829" s="39"/>
      <c r="I829" s="37"/>
      <c r="R829" s="39"/>
    </row>
    <row r="830" spans="1:18" x14ac:dyDescent="0.25">
      <c r="A830" s="34"/>
      <c r="B830" s="35"/>
      <c r="C830" s="35"/>
      <c r="D830" s="35"/>
      <c r="E830" s="35"/>
      <c r="F830" s="35"/>
      <c r="G830" s="35"/>
      <c r="H830" s="39"/>
      <c r="I830" s="37"/>
      <c r="R830" s="39"/>
    </row>
    <row r="831" spans="1:18" x14ac:dyDescent="0.25">
      <c r="A831" s="34"/>
      <c r="B831" s="35"/>
      <c r="C831" s="35"/>
      <c r="D831" s="35"/>
      <c r="E831" s="35"/>
      <c r="F831" s="35"/>
      <c r="G831" s="35"/>
      <c r="H831" s="39"/>
      <c r="I831" s="37"/>
      <c r="R831" s="39"/>
    </row>
    <row r="832" spans="1:18" x14ac:dyDescent="0.25">
      <c r="A832" s="34"/>
      <c r="B832" s="35"/>
      <c r="C832" s="35"/>
      <c r="D832" s="35"/>
      <c r="E832" s="35"/>
      <c r="F832" s="35"/>
      <c r="G832" s="35"/>
      <c r="H832" s="39"/>
      <c r="I832" s="37"/>
      <c r="R832" s="39"/>
    </row>
    <row r="833" spans="1:18" x14ac:dyDescent="0.25">
      <c r="A833" s="34"/>
      <c r="B833" s="35"/>
      <c r="C833" s="35"/>
      <c r="D833" s="35"/>
      <c r="E833" s="35"/>
      <c r="F833" s="35"/>
      <c r="G833" s="35"/>
      <c r="H833" s="39"/>
      <c r="I833" s="37"/>
      <c r="R833" s="39"/>
    </row>
    <row r="834" spans="1:18" x14ac:dyDescent="0.25">
      <c r="A834" s="34"/>
      <c r="B834" s="35"/>
      <c r="C834" s="35"/>
      <c r="D834" s="35"/>
      <c r="E834" s="35"/>
      <c r="F834" s="35"/>
      <c r="G834" s="35"/>
      <c r="H834" s="39"/>
      <c r="I834" s="37"/>
      <c r="R834" s="39"/>
    </row>
    <row r="835" spans="1:18" x14ac:dyDescent="0.25">
      <c r="A835" s="34"/>
      <c r="B835" s="35"/>
      <c r="C835" s="35"/>
      <c r="D835" s="35"/>
      <c r="E835" s="35"/>
      <c r="F835" s="35"/>
      <c r="G835" s="35"/>
      <c r="H835" s="39"/>
      <c r="I835" s="37"/>
      <c r="R835" s="39"/>
    </row>
    <row r="836" spans="1:18" x14ac:dyDescent="0.25">
      <c r="A836" s="34"/>
      <c r="B836" s="35"/>
      <c r="C836" s="35"/>
      <c r="D836" s="35"/>
      <c r="E836" s="35"/>
      <c r="F836" s="35"/>
      <c r="G836" s="35"/>
      <c r="H836" s="39"/>
      <c r="I836" s="37"/>
      <c r="R836" s="39"/>
    </row>
    <row r="837" spans="1:18" x14ac:dyDescent="0.25">
      <c r="A837" s="34"/>
      <c r="B837" s="35"/>
      <c r="C837" s="35"/>
      <c r="D837" s="35"/>
      <c r="E837" s="35"/>
      <c r="F837" s="35"/>
      <c r="G837" s="35"/>
      <c r="H837" s="39"/>
      <c r="I837" s="37"/>
      <c r="R837" s="39"/>
    </row>
    <row r="838" spans="1:18" x14ac:dyDescent="0.25">
      <c r="A838" s="34"/>
      <c r="B838" s="35"/>
      <c r="C838" s="35"/>
      <c r="D838" s="35"/>
      <c r="E838" s="35"/>
      <c r="F838" s="35"/>
      <c r="G838" s="35"/>
      <c r="H838" s="39"/>
      <c r="I838" s="37"/>
      <c r="R838" s="39"/>
    </row>
    <row r="839" spans="1:18" x14ac:dyDescent="0.25">
      <c r="A839" s="34"/>
      <c r="B839" s="35"/>
      <c r="C839" s="35"/>
      <c r="D839" s="35"/>
      <c r="E839" s="35"/>
      <c r="F839" s="35"/>
      <c r="G839" s="35"/>
      <c r="H839" s="39"/>
      <c r="I839" s="37"/>
      <c r="R839" s="39"/>
    </row>
    <row r="840" spans="1:18" x14ac:dyDescent="0.25">
      <c r="A840" s="34"/>
      <c r="B840" s="35"/>
      <c r="C840" s="35"/>
      <c r="D840" s="35"/>
      <c r="E840" s="35"/>
      <c r="F840" s="35"/>
      <c r="G840" s="35"/>
      <c r="H840" s="39"/>
      <c r="I840" s="37"/>
      <c r="R840" s="39"/>
    </row>
    <row r="841" spans="1:18" x14ac:dyDescent="0.25">
      <c r="A841" s="34"/>
      <c r="B841" s="35"/>
      <c r="C841" s="35"/>
      <c r="D841" s="35"/>
      <c r="E841" s="35"/>
      <c r="F841" s="35"/>
      <c r="G841" s="35"/>
      <c r="H841" s="39"/>
      <c r="I841" s="37"/>
      <c r="R841" s="39"/>
    </row>
    <row r="842" spans="1:18" x14ac:dyDescent="0.25">
      <c r="A842" s="34"/>
      <c r="B842" s="35"/>
      <c r="C842" s="35"/>
      <c r="D842" s="35"/>
      <c r="E842" s="35"/>
      <c r="F842" s="35"/>
      <c r="G842" s="35"/>
      <c r="H842" s="39"/>
      <c r="I842" s="37"/>
      <c r="R842" s="39"/>
    </row>
    <row r="843" spans="1:18" x14ac:dyDescent="0.25">
      <c r="A843" s="34"/>
      <c r="B843" s="35"/>
      <c r="C843" s="35"/>
      <c r="D843" s="35"/>
      <c r="E843" s="35"/>
      <c r="F843" s="35"/>
      <c r="G843" s="35"/>
      <c r="H843" s="39"/>
      <c r="I843" s="37"/>
      <c r="R843" s="39"/>
    </row>
    <row r="844" spans="1:18" x14ac:dyDescent="0.25">
      <c r="A844" s="34"/>
      <c r="B844" s="35"/>
      <c r="C844" s="35"/>
      <c r="D844" s="35"/>
      <c r="E844" s="35"/>
      <c r="F844" s="35"/>
      <c r="G844" s="35"/>
      <c r="H844" s="39"/>
      <c r="I844" s="37"/>
      <c r="R844" s="39"/>
    </row>
    <row r="845" spans="1:18" x14ac:dyDescent="0.25">
      <c r="A845" s="34"/>
      <c r="B845" s="35"/>
      <c r="C845" s="35"/>
      <c r="D845" s="35"/>
      <c r="E845" s="35"/>
      <c r="F845" s="35"/>
      <c r="G845" s="35"/>
      <c r="H845" s="39"/>
      <c r="I845" s="37"/>
      <c r="R845" s="39"/>
    </row>
    <row r="846" spans="1:18" x14ac:dyDescent="0.25">
      <c r="A846" s="34"/>
      <c r="B846" s="35"/>
      <c r="C846" s="35"/>
      <c r="D846" s="35"/>
      <c r="E846" s="35"/>
      <c r="F846" s="35"/>
      <c r="G846" s="35"/>
      <c r="H846" s="39"/>
      <c r="I846" s="37"/>
      <c r="R846" s="39"/>
    </row>
    <row r="847" spans="1:18" x14ac:dyDescent="0.25">
      <c r="A847" s="34"/>
      <c r="B847" s="35"/>
      <c r="C847" s="35"/>
      <c r="D847" s="35"/>
      <c r="E847" s="35"/>
      <c r="F847" s="35"/>
      <c r="G847" s="35"/>
      <c r="H847" s="39"/>
      <c r="I847" s="37"/>
      <c r="R847" s="39"/>
    </row>
    <row r="848" spans="1:18" x14ac:dyDescent="0.25">
      <c r="A848" s="34"/>
      <c r="B848" s="35"/>
      <c r="C848" s="35"/>
      <c r="D848" s="35"/>
      <c r="E848" s="35"/>
      <c r="F848" s="35"/>
      <c r="G848" s="35"/>
      <c r="H848" s="39"/>
      <c r="I848" s="37"/>
      <c r="R848" s="39"/>
    </row>
    <row r="849" spans="1:18" x14ac:dyDescent="0.25">
      <c r="A849" s="34"/>
      <c r="B849" s="35"/>
      <c r="C849" s="35"/>
      <c r="D849" s="35"/>
      <c r="E849" s="35"/>
      <c r="F849" s="35"/>
      <c r="G849" s="35"/>
      <c r="H849" s="39"/>
      <c r="I849" s="37"/>
      <c r="R849" s="39"/>
    </row>
    <row r="850" spans="1:18" x14ac:dyDescent="0.25">
      <c r="A850" s="34"/>
      <c r="B850" s="35"/>
      <c r="C850" s="35"/>
      <c r="D850" s="35"/>
      <c r="E850" s="35"/>
      <c r="F850" s="35"/>
      <c r="G850" s="35"/>
      <c r="H850" s="39"/>
      <c r="I850" s="37"/>
      <c r="R850" s="39"/>
    </row>
    <row r="851" spans="1:18" x14ac:dyDescent="0.25">
      <c r="A851" s="34"/>
      <c r="B851" s="35"/>
      <c r="C851" s="35"/>
      <c r="D851" s="35"/>
      <c r="E851" s="35"/>
      <c r="F851" s="35"/>
      <c r="G851" s="35"/>
      <c r="H851" s="39"/>
      <c r="I851" s="37"/>
      <c r="R851" s="39"/>
    </row>
    <row r="852" spans="1:18" x14ac:dyDescent="0.25">
      <c r="A852" s="34"/>
      <c r="B852" s="35"/>
      <c r="C852" s="35"/>
      <c r="D852" s="35"/>
      <c r="E852" s="35"/>
      <c r="F852" s="35"/>
      <c r="G852" s="35"/>
      <c r="H852" s="39"/>
      <c r="I852" s="37"/>
      <c r="R852" s="39"/>
    </row>
    <row r="853" spans="1:18" x14ac:dyDescent="0.25">
      <c r="A853" s="34"/>
      <c r="B853" s="35"/>
      <c r="C853" s="35"/>
      <c r="D853" s="35"/>
      <c r="E853" s="35"/>
      <c r="F853" s="35"/>
      <c r="G853" s="35"/>
      <c r="H853" s="39"/>
      <c r="I853" s="37"/>
      <c r="R853" s="39"/>
    </row>
    <row r="854" spans="1:18" x14ac:dyDescent="0.25">
      <c r="A854" s="34"/>
      <c r="B854" s="35"/>
      <c r="C854" s="35"/>
      <c r="D854" s="35"/>
      <c r="E854" s="35"/>
      <c r="F854" s="35"/>
      <c r="G854" s="35"/>
      <c r="H854" s="39"/>
      <c r="I854" s="37"/>
      <c r="R854" s="39"/>
    </row>
    <row r="855" spans="1:18" x14ac:dyDescent="0.25">
      <c r="A855" s="34"/>
      <c r="B855" s="35"/>
      <c r="C855" s="35"/>
      <c r="D855" s="35"/>
      <c r="E855" s="35"/>
      <c r="F855" s="35"/>
      <c r="G855" s="35"/>
      <c r="H855" s="39"/>
      <c r="I855" s="37"/>
      <c r="R855" s="39"/>
    </row>
    <row r="856" spans="1:18" x14ac:dyDescent="0.25">
      <c r="A856" s="34"/>
      <c r="B856" s="35"/>
      <c r="C856" s="35"/>
      <c r="D856" s="35"/>
      <c r="E856" s="35"/>
      <c r="F856" s="35"/>
      <c r="G856" s="35"/>
      <c r="H856" s="39"/>
      <c r="I856" s="37"/>
      <c r="R856" s="39"/>
    </row>
    <row r="857" spans="1:18" x14ac:dyDescent="0.25">
      <c r="A857" s="34"/>
      <c r="B857" s="35"/>
      <c r="C857" s="35"/>
      <c r="D857" s="35"/>
      <c r="E857" s="35"/>
      <c r="F857" s="35"/>
      <c r="G857" s="35"/>
      <c r="H857" s="39"/>
      <c r="I857" s="37"/>
      <c r="R857" s="39"/>
    </row>
    <row r="858" spans="1:18" x14ac:dyDescent="0.25">
      <c r="A858" s="34"/>
      <c r="B858" s="35"/>
      <c r="C858" s="35"/>
      <c r="D858" s="35"/>
      <c r="E858" s="35"/>
      <c r="F858" s="35"/>
      <c r="G858" s="35"/>
      <c r="H858" s="39"/>
      <c r="I858" s="37"/>
      <c r="R858" s="39"/>
    </row>
    <row r="859" spans="1:18" x14ac:dyDescent="0.25">
      <c r="A859" s="34"/>
      <c r="B859" s="35"/>
      <c r="C859" s="35"/>
      <c r="D859" s="35"/>
      <c r="E859" s="35"/>
      <c r="F859" s="35"/>
      <c r="G859" s="35"/>
      <c r="H859" s="39"/>
      <c r="I859" s="37"/>
      <c r="R859" s="39"/>
    </row>
    <row r="860" spans="1:18" x14ac:dyDescent="0.25">
      <c r="A860" s="34"/>
      <c r="B860" s="35"/>
      <c r="C860" s="35"/>
      <c r="D860" s="35"/>
      <c r="E860" s="35"/>
      <c r="F860" s="35"/>
      <c r="G860" s="35"/>
      <c r="H860" s="39"/>
      <c r="I860" s="37"/>
      <c r="R860" s="39"/>
    </row>
    <row r="861" spans="1:18" x14ac:dyDescent="0.25">
      <c r="A861" s="34"/>
      <c r="B861" s="35"/>
      <c r="C861" s="35"/>
      <c r="D861" s="35"/>
      <c r="E861" s="35"/>
      <c r="F861" s="35"/>
      <c r="G861" s="35"/>
      <c r="H861" s="39"/>
      <c r="I861" s="37"/>
      <c r="R861" s="39"/>
    </row>
    <row r="862" spans="1:18" x14ac:dyDescent="0.25">
      <c r="A862" s="34"/>
      <c r="B862" s="35"/>
      <c r="C862" s="35"/>
      <c r="D862" s="35"/>
      <c r="E862" s="35"/>
      <c r="F862" s="35"/>
      <c r="G862" s="35"/>
      <c r="H862" s="39"/>
      <c r="I862" s="37"/>
      <c r="R862" s="39"/>
    </row>
    <row r="863" spans="1:18" x14ac:dyDescent="0.25">
      <c r="A863" s="34"/>
      <c r="B863" s="35"/>
      <c r="C863" s="35"/>
      <c r="D863" s="35"/>
      <c r="E863" s="35"/>
      <c r="F863" s="35"/>
      <c r="G863" s="35"/>
      <c r="H863" s="39"/>
      <c r="I863" s="37"/>
      <c r="R863" s="39"/>
    </row>
    <row r="864" spans="1:18" x14ac:dyDescent="0.25">
      <c r="A864" s="34"/>
      <c r="B864" s="35"/>
      <c r="C864" s="35"/>
      <c r="D864" s="35"/>
      <c r="E864" s="35"/>
      <c r="F864" s="35"/>
      <c r="G864" s="35"/>
      <c r="H864" s="39"/>
      <c r="I864" s="37"/>
      <c r="R864" s="39"/>
    </row>
    <row r="865" spans="1:18" x14ac:dyDescent="0.25">
      <c r="A865" s="34"/>
      <c r="B865" s="35"/>
      <c r="C865" s="35"/>
      <c r="D865" s="35"/>
      <c r="E865" s="35"/>
      <c r="F865" s="35"/>
      <c r="G865" s="35"/>
      <c r="H865" s="39"/>
      <c r="I865" s="37"/>
      <c r="R865" s="39"/>
    </row>
    <row r="866" spans="1:18" x14ac:dyDescent="0.25">
      <c r="A866" s="34"/>
      <c r="B866" s="35"/>
      <c r="C866" s="35"/>
      <c r="D866" s="35"/>
      <c r="E866" s="35"/>
      <c r="F866" s="35"/>
      <c r="G866" s="35"/>
      <c r="H866" s="39"/>
      <c r="I866" s="37"/>
      <c r="R866" s="39"/>
    </row>
    <row r="867" spans="1:18" x14ac:dyDescent="0.25">
      <c r="A867" s="34"/>
      <c r="B867" s="35"/>
      <c r="C867" s="35"/>
      <c r="D867" s="35"/>
      <c r="E867" s="35"/>
      <c r="F867" s="35"/>
      <c r="G867" s="35"/>
      <c r="H867" s="39"/>
      <c r="I867" s="37"/>
      <c r="R867" s="39"/>
    </row>
    <row r="868" spans="1:18" x14ac:dyDescent="0.25">
      <c r="A868" s="34"/>
      <c r="B868" s="35"/>
      <c r="C868" s="35"/>
      <c r="D868" s="35"/>
      <c r="E868" s="35"/>
      <c r="F868" s="35"/>
      <c r="G868" s="35"/>
      <c r="H868" s="39"/>
      <c r="I868" s="37"/>
      <c r="R868" s="39"/>
    </row>
    <row r="869" spans="1:18" x14ac:dyDescent="0.25">
      <c r="A869" s="34"/>
      <c r="B869" s="35"/>
      <c r="C869" s="35"/>
      <c r="D869" s="35"/>
      <c r="E869" s="35"/>
      <c r="F869" s="35"/>
      <c r="G869" s="35"/>
      <c r="H869" s="39"/>
      <c r="I869" s="37"/>
      <c r="R869" s="39"/>
    </row>
    <row r="870" spans="1:18" x14ac:dyDescent="0.25">
      <c r="A870" s="34"/>
      <c r="B870" s="35"/>
      <c r="C870" s="35"/>
      <c r="D870" s="35"/>
      <c r="E870" s="35"/>
      <c r="F870" s="35"/>
      <c r="G870" s="35"/>
      <c r="H870" s="39"/>
      <c r="I870" s="37"/>
      <c r="R870" s="39"/>
    </row>
    <row r="871" spans="1:18" x14ac:dyDescent="0.25">
      <c r="A871" s="34"/>
      <c r="B871" s="35"/>
      <c r="C871" s="35"/>
      <c r="D871" s="35"/>
      <c r="E871" s="35"/>
      <c r="F871" s="35"/>
      <c r="G871" s="35"/>
      <c r="H871" s="39"/>
      <c r="I871" s="37"/>
      <c r="R871" s="39"/>
    </row>
    <row r="872" spans="1:18" x14ac:dyDescent="0.25">
      <c r="A872" s="34"/>
      <c r="B872" s="35"/>
      <c r="C872" s="35"/>
      <c r="D872" s="35"/>
      <c r="E872" s="35"/>
      <c r="F872" s="35"/>
      <c r="G872" s="35"/>
      <c r="H872" s="39"/>
      <c r="I872" s="37"/>
      <c r="R872" s="39"/>
    </row>
    <row r="873" spans="1:18" x14ac:dyDescent="0.25">
      <c r="A873" s="34"/>
      <c r="B873" s="35"/>
      <c r="C873" s="35"/>
      <c r="D873" s="35"/>
      <c r="E873" s="35"/>
      <c r="F873" s="35"/>
      <c r="G873" s="35"/>
      <c r="H873" s="39"/>
      <c r="I873" s="37"/>
      <c r="R873" s="39"/>
    </row>
    <row r="874" spans="1:18" x14ac:dyDescent="0.25">
      <c r="A874" s="34"/>
      <c r="B874" s="35"/>
      <c r="C874" s="35"/>
      <c r="D874" s="35"/>
      <c r="E874" s="35"/>
      <c r="F874" s="35"/>
      <c r="G874" s="35"/>
      <c r="H874" s="39"/>
      <c r="I874" s="37"/>
      <c r="R874" s="39"/>
    </row>
    <row r="875" spans="1:18" x14ac:dyDescent="0.25">
      <c r="A875" s="34"/>
      <c r="B875" s="35"/>
      <c r="C875" s="35"/>
      <c r="D875" s="35"/>
      <c r="E875" s="35"/>
      <c r="F875" s="35"/>
      <c r="G875" s="35"/>
      <c r="H875" s="39"/>
      <c r="I875" s="37"/>
      <c r="R875" s="39"/>
    </row>
    <row r="876" spans="1:18" x14ac:dyDescent="0.25">
      <c r="A876" s="34"/>
      <c r="B876" s="35"/>
      <c r="C876" s="35"/>
      <c r="D876" s="35"/>
      <c r="E876" s="35"/>
      <c r="F876" s="35"/>
      <c r="G876" s="35"/>
      <c r="H876" s="39"/>
      <c r="I876" s="37"/>
      <c r="R876" s="39"/>
    </row>
    <row r="877" spans="1:18" x14ac:dyDescent="0.25">
      <c r="A877" s="34"/>
      <c r="B877" s="35"/>
      <c r="C877" s="35"/>
      <c r="D877" s="35"/>
      <c r="E877" s="35"/>
      <c r="F877" s="35"/>
      <c r="G877" s="35"/>
      <c r="H877" s="39"/>
      <c r="I877" s="37"/>
      <c r="R877" s="39"/>
    </row>
    <row r="878" spans="1:18" x14ac:dyDescent="0.25">
      <c r="A878" s="34"/>
      <c r="B878" s="35"/>
      <c r="C878" s="35"/>
      <c r="D878" s="35"/>
      <c r="E878" s="35"/>
      <c r="F878" s="35"/>
      <c r="G878" s="35"/>
      <c r="H878" s="39"/>
      <c r="I878" s="37"/>
      <c r="R878" s="39"/>
    </row>
    <row r="879" spans="1:18" x14ac:dyDescent="0.25">
      <c r="A879" s="34"/>
      <c r="B879" s="35"/>
      <c r="C879" s="35"/>
      <c r="D879" s="35"/>
      <c r="E879" s="35"/>
      <c r="F879" s="35"/>
      <c r="G879" s="35"/>
      <c r="H879" s="39"/>
      <c r="I879" s="37"/>
      <c r="R879" s="39"/>
    </row>
    <row r="880" spans="1:18" x14ac:dyDescent="0.25">
      <c r="A880" s="34"/>
      <c r="B880" s="35"/>
      <c r="C880" s="35"/>
      <c r="D880" s="35"/>
      <c r="E880" s="35"/>
      <c r="F880" s="35"/>
      <c r="G880" s="35"/>
      <c r="H880" s="39"/>
      <c r="I880" s="37"/>
      <c r="R880" s="39"/>
    </row>
    <row r="881" spans="1:18" x14ac:dyDescent="0.25">
      <c r="A881" s="34"/>
      <c r="B881" s="35"/>
      <c r="C881" s="35"/>
      <c r="D881" s="35"/>
      <c r="E881" s="35"/>
      <c r="F881" s="35"/>
      <c r="G881" s="35"/>
      <c r="H881" s="39"/>
      <c r="I881" s="37"/>
      <c r="R881" s="39"/>
    </row>
    <row r="882" spans="1:18" x14ac:dyDescent="0.25">
      <c r="A882" s="34"/>
      <c r="B882" s="35"/>
      <c r="C882" s="35"/>
      <c r="D882" s="35"/>
      <c r="E882" s="35"/>
      <c r="F882" s="35"/>
      <c r="G882" s="35"/>
      <c r="H882" s="39"/>
      <c r="I882" s="37"/>
      <c r="R882" s="39"/>
    </row>
    <row r="883" spans="1:18" x14ac:dyDescent="0.25">
      <c r="A883" s="34"/>
      <c r="B883" s="35"/>
      <c r="C883" s="35"/>
      <c r="D883" s="35"/>
      <c r="E883" s="35"/>
      <c r="F883" s="35"/>
      <c r="G883" s="35"/>
      <c r="H883" s="39"/>
      <c r="I883" s="37"/>
      <c r="R883" s="39"/>
    </row>
    <row r="884" spans="1:18" x14ac:dyDescent="0.25">
      <c r="A884" s="34"/>
      <c r="B884" s="35"/>
      <c r="C884" s="35"/>
      <c r="D884" s="35"/>
      <c r="E884" s="35"/>
      <c r="F884" s="35"/>
      <c r="G884" s="35"/>
      <c r="H884" s="39"/>
      <c r="I884" s="37"/>
      <c r="R884" s="39"/>
    </row>
    <row r="885" spans="1:18" x14ac:dyDescent="0.25">
      <c r="A885" s="34"/>
      <c r="B885" s="35"/>
      <c r="C885" s="35"/>
      <c r="D885" s="35"/>
      <c r="E885" s="35"/>
      <c r="F885" s="35"/>
      <c r="G885" s="35"/>
      <c r="H885" s="39"/>
      <c r="I885" s="37"/>
      <c r="R885" s="39"/>
    </row>
    <row r="886" spans="1:18" x14ac:dyDescent="0.25">
      <c r="A886" s="34"/>
      <c r="B886" s="35"/>
      <c r="C886" s="35"/>
      <c r="D886" s="35"/>
      <c r="E886" s="35"/>
      <c r="F886" s="35"/>
      <c r="G886" s="35"/>
      <c r="H886" s="39"/>
      <c r="I886" s="37"/>
      <c r="R886" s="39"/>
    </row>
    <row r="887" spans="1:18" x14ac:dyDescent="0.25">
      <c r="A887" s="34"/>
      <c r="B887" s="35"/>
      <c r="C887" s="35"/>
      <c r="D887" s="35"/>
      <c r="E887" s="35"/>
      <c r="F887" s="35"/>
      <c r="G887" s="35"/>
      <c r="H887" s="39"/>
      <c r="I887" s="37"/>
      <c r="R887" s="39"/>
    </row>
    <row r="888" spans="1:18" x14ac:dyDescent="0.25">
      <c r="A888" s="34"/>
      <c r="B888" s="35"/>
      <c r="C888" s="35"/>
      <c r="D888" s="35"/>
      <c r="E888" s="35"/>
      <c r="F888" s="35"/>
      <c r="G888" s="35"/>
      <c r="H888" s="39"/>
      <c r="I888" s="37"/>
      <c r="R888" s="39"/>
    </row>
    <row r="889" spans="1:18" x14ac:dyDescent="0.25">
      <c r="A889" s="34"/>
      <c r="B889" s="35"/>
      <c r="C889" s="35"/>
      <c r="D889" s="35"/>
      <c r="E889" s="35"/>
      <c r="F889" s="35"/>
      <c r="G889" s="35"/>
      <c r="H889" s="39"/>
      <c r="I889" s="37"/>
      <c r="R889" s="39"/>
    </row>
    <row r="890" spans="1:18" x14ac:dyDescent="0.25">
      <c r="A890" s="34"/>
      <c r="B890" s="35"/>
      <c r="C890" s="35"/>
      <c r="D890" s="35"/>
      <c r="E890" s="35"/>
      <c r="F890" s="35"/>
      <c r="G890" s="35"/>
      <c r="H890" s="39"/>
      <c r="I890" s="37"/>
      <c r="R890" s="39"/>
    </row>
    <row r="891" spans="1:18" x14ac:dyDescent="0.25">
      <c r="A891" s="34"/>
      <c r="B891" s="35"/>
      <c r="C891" s="35"/>
      <c r="D891" s="35"/>
      <c r="E891" s="35"/>
      <c r="F891" s="35"/>
      <c r="G891" s="35"/>
      <c r="H891" s="39"/>
      <c r="I891" s="37"/>
      <c r="R891" s="39"/>
    </row>
    <row r="892" spans="1:18" x14ac:dyDescent="0.25">
      <c r="A892" s="34"/>
      <c r="B892" s="35"/>
      <c r="C892" s="35"/>
      <c r="D892" s="35"/>
      <c r="E892" s="35"/>
      <c r="F892" s="35"/>
      <c r="G892" s="35"/>
      <c r="H892" s="39"/>
      <c r="I892" s="37"/>
      <c r="R892" s="39"/>
    </row>
    <row r="893" spans="1:18" x14ac:dyDescent="0.25">
      <c r="A893" s="34"/>
      <c r="B893" s="35"/>
      <c r="C893" s="35"/>
      <c r="D893" s="35"/>
      <c r="E893" s="35"/>
      <c r="F893" s="35"/>
      <c r="G893" s="35"/>
      <c r="H893" s="39"/>
      <c r="I893" s="37"/>
      <c r="R893" s="39"/>
    </row>
    <row r="894" spans="1:18" x14ac:dyDescent="0.25">
      <c r="A894" s="34"/>
      <c r="B894" s="35"/>
      <c r="C894" s="35"/>
      <c r="D894" s="35"/>
      <c r="E894" s="35"/>
      <c r="F894" s="35"/>
      <c r="G894" s="35"/>
      <c r="H894" s="39"/>
      <c r="I894" s="37"/>
      <c r="R894" s="39"/>
    </row>
    <row r="895" spans="1:18" x14ac:dyDescent="0.25">
      <c r="A895" s="34"/>
      <c r="B895" s="35"/>
      <c r="C895" s="35"/>
      <c r="D895" s="35"/>
      <c r="E895" s="35"/>
      <c r="F895" s="35"/>
      <c r="G895" s="35"/>
      <c r="H895" s="39"/>
      <c r="I895" s="37"/>
      <c r="R895" s="39"/>
    </row>
    <row r="896" spans="1:18" x14ac:dyDescent="0.25">
      <c r="A896" s="34"/>
      <c r="B896" s="35"/>
      <c r="C896" s="35"/>
      <c r="D896" s="35"/>
      <c r="E896" s="35"/>
      <c r="F896" s="35"/>
      <c r="G896" s="35"/>
      <c r="H896" s="39"/>
      <c r="I896" s="37"/>
      <c r="R896" s="39"/>
    </row>
    <row r="897" spans="1:18" x14ac:dyDescent="0.25">
      <c r="A897" s="34"/>
      <c r="B897" s="35"/>
      <c r="C897" s="35"/>
      <c r="D897" s="35"/>
      <c r="E897" s="35"/>
      <c r="F897" s="35"/>
      <c r="G897" s="35"/>
      <c r="H897" s="39"/>
      <c r="I897" s="37"/>
      <c r="R897" s="39"/>
    </row>
    <row r="898" spans="1:18" x14ac:dyDescent="0.25">
      <c r="A898" s="34"/>
      <c r="B898" s="35"/>
      <c r="C898" s="35"/>
      <c r="D898" s="35"/>
      <c r="E898" s="35"/>
      <c r="F898" s="35"/>
      <c r="G898" s="35"/>
      <c r="H898" s="39"/>
      <c r="I898" s="37"/>
      <c r="R898" s="39"/>
    </row>
    <row r="899" spans="1:18" x14ac:dyDescent="0.25">
      <c r="A899" s="34"/>
      <c r="B899" s="35"/>
      <c r="C899" s="35"/>
      <c r="D899" s="35"/>
      <c r="E899" s="35"/>
      <c r="F899" s="35"/>
      <c r="G899" s="35"/>
      <c r="H899" s="39"/>
      <c r="I899" s="37"/>
      <c r="R899" s="39"/>
    </row>
    <row r="900" spans="1:18" x14ac:dyDescent="0.25">
      <c r="A900" s="34"/>
      <c r="B900" s="35"/>
      <c r="C900" s="35"/>
      <c r="D900" s="35"/>
      <c r="E900" s="35"/>
      <c r="F900" s="35"/>
      <c r="G900" s="35"/>
      <c r="H900" s="39"/>
      <c r="I900" s="37"/>
      <c r="R900" s="39"/>
    </row>
    <row r="901" spans="1:18" x14ac:dyDescent="0.25">
      <c r="A901" s="34"/>
      <c r="B901" s="35"/>
      <c r="C901" s="35"/>
      <c r="D901" s="35"/>
      <c r="E901" s="35"/>
      <c r="F901" s="35"/>
      <c r="G901" s="35"/>
      <c r="H901" s="39"/>
      <c r="I901" s="37"/>
      <c r="R901" s="39"/>
    </row>
    <row r="902" spans="1:18" x14ac:dyDescent="0.25">
      <c r="A902" s="34"/>
      <c r="B902" s="35"/>
      <c r="C902" s="35"/>
      <c r="D902" s="35"/>
      <c r="E902" s="35"/>
      <c r="F902" s="35"/>
      <c r="G902" s="35"/>
      <c r="H902" s="39"/>
      <c r="I902" s="37"/>
      <c r="R902" s="39"/>
    </row>
    <row r="903" spans="1:18" x14ac:dyDescent="0.25">
      <c r="A903" s="34"/>
      <c r="B903" s="35"/>
      <c r="C903" s="35"/>
      <c r="D903" s="35"/>
      <c r="E903" s="35"/>
      <c r="F903" s="35"/>
      <c r="G903" s="35"/>
      <c r="H903" s="39"/>
      <c r="I903" s="37"/>
      <c r="R903" s="39"/>
    </row>
    <row r="904" spans="1:18" x14ac:dyDescent="0.25">
      <c r="A904" s="34"/>
      <c r="B904" s="35"/>
      <c r="C904" s="35"/>
      <c r="D904" s="35"/>
      <c r="E904" s="35"/>
      <c r="F904" s="35"/>
      <c r="G904" s="35"/>
      <c r="H904" s="39"/>
      <c r="I904" s="37"/>
      <c r="R904" s="39"/>
    </row>
    <row r="905" spans="1:18" x14ac:dyDescent="0.25">
      <c r="A905" s="34"/>
      <c r="B905" s="35"/>
      <c r="C905" s="35"/>
      <c r="D905" s="35"/>
      <c r="E905" s="35"/>
      <c r="F905" s="35"/>
      <c r="G905" s="35"/>
      <c r="H905" s="39"/>
      <c r="I905" s="37"/>
      <c r="R905" s="39"/>
    </row>
    <row r="906" spans="1:18" x14ac:dyDescent="0.25">
      <c r="A906" s="34"/>
      <c r="B906" s="35"/>
      <c r="C906" s="35"/>
      <c r="D906" s="35"/>
      <c r="E906" s="35"/>
      <c r="F906" s="35"/>
      <c r="G906" s="35"/>
      <c r="H906" s="39"/>
      <c r="I906" s="37"/>
      <c r="R906" s="39"/>
    </row>
    <row r="907" spans="1:18" x14ac:dyDescent="0.25">
      <c r="A907" s="34"/>
      <c r="B907" s="35"/>
      <c r="C907" s="35"/>
      <c r="D907" s="35"/>
      <c r="E907" s="35"/>
      <c r="F907" s="35"/>
      <c r="G907" s="35"/>
      <c r="H907" s="39"/>
      <c r="I907" s="37"/>
      <c r="R907" s="39"/>
    </row>
    <row r="908" spans="1:18" x14ac:dyDescent="0.25">
      <c r="A908" s="34"/>
      <c r="B908" s="35"/>
      <c r="C908" s="35"/>
      <c r="D908" s="35"/>
      <c r="E908" s="35"/>
      <c r="F908" s="35"/>
      <c r="G908" s="35"/>
      <c r="H908" s="39"/>
      <c r="I908" s="37"/>
      <c r="R908" s="39"/>
    </row>
    <row r="909" spans="1:18" x14ac:dyDescent="0.25">
      <c r="A909" s="34"/>
      <c r="B909" s="35"/>
      <c r="C909" s="35"/>
      <c r="D909" s="35"/>
      <c r="E909" s="35"/>
      <c r="F909" s="35"/>
      <c r="G909" s="35"/>
      <c r="H909" s="39"/>
      <c r="I909" s="37"/>
      <c r="R909" s="39"/>
    </row>
    <row r="910" spans="1:18" x14ac:dyDescent="0.25">
      <c r="A910" s="34"/>
      <c r="B910" s="35"/>
      <c r="C910" s="35"/>
      <c r="D910" s="35"/>
      <c r="E910" s="35"/>
      <c r="F910" s="35"/>
      <c r="G910" s="35"/>
      <c r="H910" s="39"/>
      <c r="I910" s="37"/>
      <c r="R910" s="39"/>
    </row>
    <row r="911" spans="1:18" x14ac:dyDescent="0.25">
      <c r="A911" s="34"/>
      <c r="B911" s="35"/>
      <c r="C911" s="35"/>
      <c r="D911" s="35"/>
      <c r="E911" s="35"/>
      <c r="F911" s="35"/>
      <c r="G911" s="35"/>
      <c r="H911" s="39"/>
      <c r="I911" s="37"/>
      <c r="R911" s="39"/>
    </row>
    <row r="912" spans="1:18" x14ac:dyDescent="0.25">
      <c r="A912" s="34"/>
      <c r="B912" s="35"/>
      <c r="C912" s="35"/>
      <c r="D912" s="35"/>
      <c r="E912" s="35"/>
      <c r="F912" s="35"/>
      <c r="G912" s="35"/>
      <c r="H912" s="39"/>
      <c r="I912" s="37"/>
      <c r="R912" s="39"/>
    </row>
    <row r="913" spans="1:18" x14ac:dyDescent="0.25">
      <c r="A913" s="34"/>
      <c r="B913" s="35"/>
      <c r="C913" s="35"/>
      <c r="D913" s="35"/>
      <c r="E913" s="35"/>
      <c r="F913" s="35"/>
      <c r="G913" s="35"/>
      <c r="H913" s="39"/>
      <c r="I913" s="37"/>
      <c r="R913" s="39"/>
    </row>
    <row r="914" spans="1:18" x14ac:dyDescent="0.25">
      <c r="A914" s="34"/>
      <c r="B914" s="35"/>
      <c r="C914" s="35"/>
      <c r="D914" s="35"/>
      <c r="E914" s="35"/>
      <c r="F914" s="35"/>
      <c r="G914" s="35"/>
      <c r="H914" s="39"/>
      <c r="I914" s="37"/>
      <c r="R914" s="39"/>
    </row>
    <row r="915" spans="1:18" x14ac:dyDescent="0.25">
      <c r="A915" s="34"/>
      <c r="B915" s="35"/>
      <c r="C915" s="35"/>
      <c r="D915" s="35"/>
      <c r="E915" s="35"/>
      <c r="F915" s="35"/>
      <c r="G915" s="35"/>
      <c r="H915" s="39"/>
      <c r="I915" s="37"/>
      <c r="R915" s="39"/>
    </row>
    <row r="916" spans="1:18" x14ac:dyDescent="0.25">
      <c r="A916" s="34"/>
      <c r="B916" s="35"/>
      <c r="C916" s="35"/>
      <c r="D916" s="35"/>
      <c r="E916" s="35"/>
      <c r="F916" s="35"/>
      <c r="G916" s="35"/>
      <c r="H916" s="39"/>
      <c r="I916" s="37"/>
      <c r="R916" s="39"/>
    </row>
    <row r="917" spans="1:18" x14ac:dyDescent="0.25">
      <c r="A917" s="34"/>
      <c r="B917" s="35"/>
      <c r="C917" s="35"/>
      <c r="D917" s="35"/>
      <c r="E917" s="35"/>
      <c r="F917" s="35"/>
      <c r="G917" s="35"/>
      <c r="H917" s="39"/>
      <c r="I917" s="37"/>
      <c r="R917" s="39"/>
    </row>
    <row r="918" spans="1:18" x14ac:dyDescent="0.25">
      <c r="A918" s="34"/>
      <c r="B918" s="35"/>
      <c r="C918" s="35"/>
      <c r="D918" s="35"/>
      <c r="E918" s="35"/>
      <c r="F918" s="35"/>
      <c r="G918" s="35"/>
      <c r="H918" s="39"/>
      <c r="I918" s="37"/>
      <c r="R918" s="39"/>
    </row>
    <row r="919" spans="1:18" x14ac:dyDescent="0.25">
      <c r="A919" s="34"/>
      <c r="B919" s="35"/>
      <c r="C919" s="35"/>
      <c r="D919" s="35"/>
      <c r="E919" s="35"/>
      <c r="F919" s="35"/>
      <c r="G919" s="35"/>
      <c r="H919" s="39"/>
      <c r="I919" s="37"/>
      <c r="R919" s="39"/>
    </row>
    <row r="920" spans="1:18" x14ac:dyDescent="0.25">
      <c r="A920" s="34"/>
      <c r="B920" s="35"/>
      <c r="C920" s="35"/>
      <c r="D920" s="35"/>
      <c r="E920" s="35"/>
      <c r="F920" s="35"/>
      <c r="G920" s="35"/>
      <c r="H920" s="39"/>
      <c r="I920" s="37"/>
      <c r="R920" s="39"/>
    </row>
    <row r="921" spans="1:18" x14ac:dyDescent="0.25">
      <c r="A921" s="34"/>
      <c r="B921" s="35"/>
      <c r="C921" s="35"/>
      <c r="D921" s="35"/>
      <c r="E921" s="35"/>
      <c r="F921" s="35"/>
      <c r="G921" s="35"/>
      <c r="H921" s="39"/>
      <c r="I921" s="37"/>
      <c r="R921" s="39"/>
    </row>
    <row r="922" spans="1:18" x14ac:dyDescent="0.25">
      <c r="A922" s="34"/>
      <c r="B922" s="35"/>
      <c r="C922" s="35"/>
      <c r="D922" s="35"/>
      <c r="E922" s="35"/>
      <c r="F922" s="35"/>
      <c r="G922" s="35"/>
      <c r="H922" s="39"/>
      <c r="I922" s="37"/>
      <c r="R922" s="39"/>
    </row>
    <row r="923" spans="1:18" x14ac:dyDescent="0.25">
      <c r="A923" s="34"/>
      <c r="B923" s="35"/>
      <c r="C923" s="35"/>
      <c r="D923" s="35"/>
      <c r="E923" s="35"/>
      <c r="F923" s="35"/>
      <c r="G923" s="35"/>
      <c r="H923" s="39"/>
      <c r="I923" s="37"/>
      <c r="R923" s="39"/>
    </row>
    <row r="924" spans="1:18" x14ac:dyDescent="0.25">
      <c r="A924" s="34"/>
      <c r="B924" s="35"/>
      <c r="C924" s="35"/>
      <c r="D924" s="35"/>
      <c r="E924" s="35"/>
      <c r="F924" s="35"/>
      <c r="G924" s="35"/>
      <c r="H924" s="39"/>
      <c r="I924" s="37"/>
      <c r="R924" s="39"/>
    </row>
    <row r="925" spans="1:18" x14ac:dyDescent="0.25">
      <c r="A925" s="34"/>
      <c r="B925" s="35"/>
      <c r="C925" s="35"/>
      <c r="D925" s="35"/>
      <c r="E925" s="35"/>
      <c r="F925" s="35"/>
      <c r="G925" s="35"/>
      <c r="H925" s="39"/>
      <c r="I925" s="37"/>
      <c r="R925" s="39"/>
    </row>
    <row r="926" spans="1:18" x14ac:dyDescent="0.25">
      <c r="A926" s="34"/>
      <c r="B926" s="35"/>
      <c r="C926" s="35"/>
      <c r="D926" s="35"/>
      <c r="E926" s="35"/>
      <c r="F926" s="35"/>
      <c r="G926" s="35"/>
      <c r="H926" s="39"/>
      <c r="I926" s="37"/>
      <c r="R926" s="39"/>
    </row>
    <row r="927" spans="1:18" x14ac:dyDescent="0.25">
      <c r="A927" s="34"/>
      <c r="B927" s="35"/>
      <c r="C927" s="35"/>
      <c r="D927" s="35"/>
      <c r="E927" s="35"/>
      <c r="F927" s="35"/>
      <c r="G927" s="35"/>
      <c r="H927" s="39"/>
      <c r="I927" s="37"/>
      <c r="R927" s="39"/>
    </row>
    <row r="928" spans="1:18" x14ac:dyDescent="0.25">
      <c r="A928" s="34"/>
      <c r="B928" s="35"/>
      <c r="C928" s="35"/>
      <c r="D928" s="35"/>
      <c r="E928" s="35"/>
      <c r="F928" s="35"/>
      <c r="G928" s="35"/>
      <c r="H928" s="39"/>
      <c r="I928" s="37"/>
      <c r="R928" s="39"/>
    </row>
    <row r="929" spans="1:18" x14ac:dyDescent="0.25">
      <c r="A929" s="34"/>
      <c r="B929" s="35"/>
      <c r="C929" s="35"/>
      <c r="D929" s="35"/>
      <c r="E929" s="35"/>
      <c r="F929" s="35"/>
      <c r="G929" s="35"/>
      <c r="H929" s="39"/>
      <c r="I929" s="37"/>
      <c r="R929" s="39"/>
    </row>
    <row r="930" spans="1:18" x14ac:dyDescent="0.25">
      <c r="A930" s="34"/>
      <c r="B930" s="35"/>
      <c r="C930" s="35"/>
      <c r="D930" s="35"/>
      <c r="E930" s="35"/>
      <c r="F930" s="35"/>
      <c r="G930" s="35"/>
      <c r="H930" s="39"/>
      <c r="I930" s="37"/>
      <c r="R930" s="39"/>
    </row>
    <row r="931" spans="1:18" x14ac:dyDescent="0.25">
      <c r="A931" s="34"/>
      <c r="B931" s="35"/>
      <c r="C931" s="35"/>
      <c r="D931" s="35"/>
      <c r="E931" s="35"/>
      <c r="F931" s="35"/>
      <c r="G931" s="35"/>
      <c r="H931" s="39"/>
      <c r="I931" s="37"/>
      <c r="R931" s="39"/>
    </row>
    <row r="932" spans="1:18" x14ac:dyDescent="0.25">
      <c r="A932" s="34"/>
      <c r="B932" s="35"/>
      <c r="C932" s="35"/>
      <c r="D932" s="35"/>
      <c r="E932" s="35"/>
      <c r="F932" s="35"/>
      <c r="G932" s="35"/>
      <c r="H932" s="39"/>
      <c r="I932" s="37"/>
      <c r="R932" s="39"/>
    </row>
    <row r="933" spans="1:18" x14ac:dyDescent="0.25">
      <c r="A933" s="34"/>
      <c r="B933" s="35"/>
      <c r="C933" s="35"/>
      <c r="D933" s="35"/>
      <c r="E933" s="35"/>
      <c r="F933" s="35"/>
      <c r="G933" s="35"/>
      <c r="H933" s="39"/>
      <c r="I933" s="37"/>
      <c r="R933" s="39"/>
    </row>
    <row r="934" spans="1:18" x14ac:dyDescent="0.25">
      <c r="A934" s="34"/>
      <c r="B934" s="35"/>
      <c r="C934" s="35"/>
      <c r="D934" s="35"/>
      <c r="E934" s="35"/>
      <c r="F934" s="35"/>
      <c r="G934" s="35"/>
      <c r="H934" s="39"/>
      <c r="I934" s="37"/>
      <c r="R934" s="39"/>
    </row>
    <row r="935" spans="1:18" x14ac:dyDescent="0.25">
      <c r="A935" s="34"/>
      <c r="B935" s="35"/>
      <c r="C935" s="35"/>
      <c r="D935" s="35"/>
      <c r="E935" s="35"/>
      <c r="F935" s="35"/>
      <c r="G935" s="35"/>
      <c r="H935" s="39"/>
      <c r="I935" s="37"/>
      <c r="R935" s="39"/>
    </row>
    <row r="936" spans="1:18" x14ac:dyDescent="0.25">
      <c r="A936" s="34"/>
      <c r="B936" s="35"/>
      <c r="C936" s="35"/>
      <c r="D936" s="35"/>
      <c r="E936" s="35"/>
      <c r="F936" s="35"/>
      <c r="G936" s="35"/>
      <c r="H936" s="39"/>
      <c r="I936" s="37"/>
      <c r="R936" s="39"/>
    </row>
    <row r="937" spans="1:18" x14ac:dyDescent="0.25">
      <c r="A937" s="34"/>
      <c r="B937" s="35"/>
      <c r="C937" s="35"/>
      <c r="D937" s="35"/>
      <c r="E937" s="35"/>
      <c r="F937" s="35"/>
      <c r="G937" s="35"/>
      <c r="H937" s="39"/>
      <c r="I937" s="37"/>
      <c r="R937" s="39"/>
    </row>
    <row r="938" spans="1:18" x14ac:dyDescent="0.25">
      <c r="A938" s="34"/>
      <c r="B938" s="35"/>
      <c r="C938" s="35"/>
      <c r="D938" s="35"/>
      <c r="E938" s="35"/>
      <c r="F938" s="35"/>
      <c r="G938" s="35"/>
      <c r="H938" s="39"/>
      <c r="I938" s="37"/>
      <c r="R938" s="39"/>
    </row>
    <row r="939" spans="1:18" x14ac:dyDescent="0.25">
      <c r="A939" s="34"/>
      <c r="B939" s="35"/>
      <c r="C939" s="35"/>
      <c r="D939" s="35"/>
      <c r="E939" s="35"/>
      <c r="F939" s="35"/>
      <c r="G939" s="35"/>
      <c r="H939" s="39"/>
      <c r="I939" s="37"/>
      <c r="R939" s="39"/>
    </row>
    <row r="940" spans="1:18" x14ac:dyDescent="0.25">
      <c r="A940" s="34"/>
      <c r="B940" s="35"/>
      <c r="C940" s="35"/>
      <c r="D940" s="35"/>
      <c r="E940" s="35"/>
      <c r="F940" s="35"/>
      <c r="G940" s="35"/>
      <c r="H940" s="39"/>
      <c r="I940" s="37"/>
      <c r="R940" s="39"/>
    </row>
    <row r="941" spans="1:18" x14ac:dyDescent="0.25">
      <c r="A941" s="34"/>
      <c r="B941" s="35"/>
      <c r="C941" s="35"/>
      <c r="D941" s="35"/>
      <c r="E941" s="35"/>
      <c r="F941" s="35"/>
      <c r="G941" s="35"/>
      <c r="H941" s="39"/>
      <c r="I941" s="37"/>
      <c r="R941" s="39"/>
    </row>
    <row r="942" spans="1:18" x14ac:dyDescent="0.25">
      <c r="A942" s="34"/>
      <c r="B942" s="35"/>
      <c r="C942" s="35"/>
      <c r="D942" s="35"/>
      <c r="E942" s="35"/>
      <c r="F942" s="35"/>
      <c r="G942" s="35"/>
      <c r="H942" s="39"/>
      <c r="I942" s="37"/>
      <c r="R942" s="39"/>
    </row>
    <row r="943" spans="1:18" x14ac:dyDescent="0.25">
      <c r="A943" s="34"/>
      <c r="B943" s="35"/>
      <c r="C943" s="35"/>
      <c r="D943" s="35"/>
      <c r="E943" s="35"/>
      <c r="F943" s="35"/>
      <c r="G943" s="35"/>
      <c r="H943" s="39"/>
      <c r="I943" s="37"/>
      <c r="R943" s="39"/>
    </row>
    <row r="944" spans="1:18" x14ac:dyDescent="0.25">
      <c r="A944" s="34"/>
      <c r="B944" s="35"/>
      <c r="C944" s="35"/>
      <c r="D944" s="35"/>
      <c r="E944" s="35"/>
      <c r="F944" s="35"/>
      <c r="G944" s="35"/>
      <c r="H944" s="39"/>
      <c r="I944" s="37"/>
      <c r="R944" s="39"/>
    </row>
    <row r="945" spans="1:18" x14ac:dyDescent="0.25">
      <c r="A945" s="34"/>
      <c r="B945" s="35"/>
      <c r="C945" s="35"/>
      <c r="D945" s="35"/>
      <c r="E945" s="35"/>
      <c r="F945" s="35"/>
      <c r="G945" s="35"/>
      <c r="H945" s="39"/>
      <c r="I945" s="37"/>
      <c r="R945" s="39"/>
    </row>
    <row r="946" spans="1:18" x14ac:dyDescent="0.25">
      <c r="A946" s="34"/>
      <c r="B946" s="35"/>
      <c r="C946" s="35"/>
      <c r="D946" s="35"/>
      <c r="E946" s="35"/>
      <c r="F946" s="35"/>
      <c r="G946" s="35"/>
      <c r="H946" s="39"/>
      <c r="I946" s="37"/>
      <c r="R946" s="39"/>
    </row>
    <row r="947" spans="1:18" x14ac:dyDescent="0.25">
      <c r="A947" s="34"/>
      <c r="B947" s="35"/>
      <c r="C947" s="35"/>
      <c r="D947" s="35"/>
      <c r="E947" s="35"/>
      <c r="F947" s="35"/>
      <c r="G947" s="35"/>
      <c r="H947" s="39"/>
      <c r="I947" s="37"/>
      <c r="R947" s="39"/>
    </row>
    <row r="948" spans="1:18" x14ac:dyDescent="0.25">
      <c r="A948" s="34"/>
      <c r="B948" s="35"/>
      <c r="C948" s="35"/>
      <c r="D948" s="35"/>
      <c r="E948" s="35"/>
      <c r="F948" s="35"/>
      <c r="G948" s="35"/>
      <c r="H948" s="39"/>
      <c r="I948" s="37"/>
      <c r="R948" s="39"/>
    </row>
    <row r="949" spans="1:18" x14ac:dyDescent="0.25">
      <c r="A949" s="34"/>
      <c r="B949" s="35"/>
      <c r="C949" s="35"/>
      <c r="D949" s="35"/>
      <c r="E949" s="35"/>
      <c r="F949" s="35"/>
      <c r="G949" s="35"/>
      <c r="H949" s="39"/>
      <c r="I949" s="37"/>
      <c r="R949" s="39"/>
    </row>
    <row r="950" spans="1:18" x14ac:dyDescent="0.25">
      <c r="A950" s="34"/>
      <c r="B950" s="35"/>
      <c r="C950" s="35"/>
      <c r="D950" s="35"/>
      <c r="E950" s="35"/>
      <c r="F950" s="35"/>
      <c r="G950" s="35"/>
      <c r="H950" s="39"/>
      <c r="I950" s="37"/>
      <c r="R950" s="39"/>
    </row>
    <row r="951" spans="1:18" x14ac:dyDescent="0.25">
      <c r="A951" s="34"/>
      <c r="B951" s="35"/>
      <c r="C951" s="35"/>
      <c r="D951" s="35"/>
      <c r="E951" s="35"/>
      <c r="F951" s="35"/>
      <c r="G951" s="35"/>
      <c r="H951" s="39"/>
      <c r="I951" s="37"/>
      <c r="R951" s="39"/>
    </row>
    <row r="952" spans="1:18" x14ac:dyDescent="0.25">
      <c r="A952" s="34"/>
      <c r="B952" s="35"/>
      <c r="C952" s="35"/>
      <c r="D952" s="35"/>
      <c r="E952" s="35"/>
      <c r="F952" s="35"/>
      <c r="G952" s="35"/>
      <c r="H952" s="39"/>
      <c r="I952" s="37"/>
      <c r="R952" s="39"/>
    </row>
    <row r="953" spans="1:18" x14ac:dyDescent="0.25">
      <c r="A953" s="34"/>
      <c r="B953" s="35"/>
      <c r="C953" s="35"/>
      <c r="D953" s="35"/>
      <c r="E953" s="35"/>
      <c r="F953" s="35"/>
      <c r="G953" s="35"/>
      <c r="H953" s="39"/>
      <c r="I953" s="37"/>
      <c r="R953" s="39"/>
    </row>
    <row r="954" spans="1:18" x14ac:dyDescent="0.25">
      <c r="A954" s="34"/>
      <c r="B954" s="35"/>
      <c r="C954" s="35"/>
      <c r="D954" s="35"/>
      <c r="E954" s="35"/>
      <c r="F954" s="35"/>
      <c r="G954" s="35"/>
      <c r="H954" s="39"/>
      <c r="I954" s="37"/>
      <c r="R954" s="39"/>
    </row>
    <row r="955" spans="1:18" x14ac:dyDescent="0.25">
      <c r="A955" s="34"/>
      <c r="B955" s="35"/>
      <c r="C955" s="35"/>
      <c r="D955" s="35"/>
      <c r="E955" s="35"/>
      <c r="F955" s="35"/>
      <c r="G955" s="35"/>
      <c r="H955" s="39"/>
      <c r="I955" s="37"/>
      <c r="R955" s="39"/>
    </row>
    <row r="956" spans="1:18" x14ac:dyDescent="0.25">
      <c r="A956" s="34"/>
      <c r="B956" s="35"/>
      <c r="C956" s="35"/>
      <c r="D956" s="35"/>
      <c r="E956" s="35"/>
      <c r="F956" s="35"/>
      <c r="G956" s="35"/>
      <c r="H956" s="39"/>
      <c r="I956" s="37"/>
      <c r="R956" s="39"/>
    </row>
    <row r="957" spans="1:18" x14ac:dyDescent="0.25">
      <c r="A957" s="34"/>
      <c r="B957" s="35"/>
      <c r="C957" s="35"/>
      <c r="D957" s="35"/>
      <c r="E957" s="35"/>
      <c r="F957" s="35"/>
      <c r="G957" s="35"/>
      <c r="H957" s="39"/>
      <c r="I957" s="37"/>
      <c r="R957" s="39"/>
    </row>
    <row r="958" spans="1:18" x14ac:dyDescent="0.25">
      <c r="A958" s="34"/>
      <c r="B958" s="35"/>
      <c r="C958" s="35"/>
      <c r="D958" s="35"/>
      <c r="E958" s="35"/>
      <c r="F958" s="35"/>
      <c r="G958" s="35"/>
      <c r="H958" s="39"/>
      <c r="I958" s="37"/>
      <c r="R958" s="39"/>
    </row>
    <row r="959" spans="1:18" x14ac:dyDescent="0.25">
      <c r="A959" s="34"/>
      <c r="B959" s="35"/>
      <c r="C959" s="35"/>
      <c r="D959" s="35"/>
      <c r="E959" s="35"/>
      <c r="F959" s="35"/>
      <c r="G959" s="35"/>
      <c r="H959" s="39"/>
      <c r="I959" s="37"/>
      <c r="R959" s="39"/>
    </row>
    <row r="960" spans="1:18" x14ac:dyDescent="0.25">
      <c r="A960" s="34"/>
      <c r="B960" s="35"/>
      <c r="C960" s="35"/>
      <c r="D960" s="35"/>
      <c r="E960" s="35"/>
      <c r="F960" s="35"/>
      <c r="G960" s="35"/>
      <c r="H960" s="39"/>
      <c r="I960" s="37"/>
      <c r="R960" s="39"/>
    </row>
    <row r="961" spans="1:18" x14ac:dyDescent="0.25">
      <c r="A961" s="34"/>
      <c r="B961" s="35"/>
      <c r="C961" s="35"/>
      <c r="D961" s="35"/>
      <c r="E961" s="35"/>
      <c r="F961" s="35"/>
      <c r="G961" s="35"/>
      <c r="H961" s="39"/>
      <c r="I961" s="37"/>
      <c r="R961" s="39"/>
    </row>
    <row r="962" spans="1:18" x14ac:dyDescent="0.25">
      <c r="A962" s="34"/>
      <c r="B962" s="35"/>
      <c r="C962" s="35"/>
      <c r="D962" s="35"/>
      <c r="E962" s="35"/>
      <c r="F962" s="35"/>
      <c r="G962" s="35"/>
      <c r="H962" s="39"/>
      <c r="I962" s="37"/>
      <c r="R962" s="39"/>
    </row>
    <row r="963" spans="1:18" x14ac:dyDescent="0.25">
      <c r="A963" s="34"/>
      <c r="B963" s="35"/>
      <c r="C963" s="35"/>
      <c r="D963" s="35"/>
      <c r="E963" s="35"/>
      <c r="F963" s="35"/>
      <c r="G963" s="35"/>
      <c r="H963" s="39"/>
      <c r="I963" s="37"/>
      <c r="R963" s="39"/>
    </row>
    <row r="964" spans="1:18" x14ac:dyDescent="0.25">
      <c r="A964" s="34"/>
      <c r="B964" s="35"/>
      <c r="C964" s="35"/>
      <c r="D964" s="35"/>
      <c r="E964" s="35"/>
      <c r="F964" s="35"/>
      <c r="G964" s="35"/>
      <c r="H964" s="39"/>
      <c r="I964" s="37"/>
      <c r="R964" s="39"/>
    </row>
    <row r="965" spans="1:18" x14ac:dyDescent="0.25">
      <c r="A965" s="34"/>
      <c r="B965" s="35"/>
      <c r="C965" s="35"/>
      <c r="D965" s="35"/>
      <c r="E965" s="35"/>
      <c r="F965" s="35"/>
      <c r="G965" s="35"/>
      <c r="H965" s="39"/>
      <c r="I965" s="37"/>
      <c r="R965" s="39"/>
    </row>
    <row r="966" spans="1:18" x14ac:dyDescent="0.25">
      <c r="A966" s="34"/>
      <c r="B966" s="35"/>
      <c r="C966" s="35"/>
      <c r="D966" s="35"/>
      <c r="E966" s="35"/>
      <c r="F966" s="35"/>
      <c r="G966" s="35"/>
      <c r="H966" s="39"/>
      <c r="I966" s="37"/>
      <c r="R966" s="39"/>
    </row>
    <row r="967" spans="1:18" x14ac:dyDescent="0.25">
      <c r="A967" s="34"/>
      <c r="B967" s="35"/>
      <c r="C967" s="35"/>
      <c r="D967" s="35"/>
      <c r="E967" s="35"/>
      <c r="F967" s="35"/>
      <c r="G967" s="35"/>
      <c r="H967" s="39"/>
      <c r="I967" s="37"/>
      <c r="R967" s="39"/>
    </row>
    <row r="968" spans="1:18" x14ac:dyDescent="0.25">
      <c r="A968" s="34"/>
      <c r="B968" s="35"/>
      <c r="C968" s="35"/>
      <c r="D968" s="35"/>
      <c r="E968" s="35"/>
      <c r="F968" s="35"/>
      <c r="G968" s="35"/>
      <c r="H968" s="39"/>
      <c r="I968" s="37"/>
      <c r="R968" s="39"/>
    </row>
    <row r="969" spans="1:18" x14ac:dyDescent="0.25">
      <c r="A969" s="34"/>
      <c r="B969" s="35"/>
      <c r="C969" s="35"/>
      <c r="D969" s="35"/>
      <c r="E969" s="35"/>
      <c r="F969" s="35"/>
      <c r="G969" s="35"/>
      <c r="H969" s="39"/>
      <c r="I969" s="37"/>
      <c r="R969" s="39"/>
    </row>
    <row r="970" spans="1:18" x14ac:dyDescent="0.25">
      <c r="A970" s="34"/>
      <c r="B970" s="35"/>
      <c r="C970" s="35"/>
      <c r="D970" s="35"/>
      <c r="E970" s="35"/>
      <c r="F970" s="35"/>
      <c r="G970" s="35"/>
      <c r="H970" s="39"/>
      <c r="I970" s="37"/>
      <c r="R970" s="39"/>
    </row>
    <row r="971" spans="1:18" x14ac:dyDescent="0.25">
      <c r="A971" s="34"/>
      <c r="B971" s="35"/>
      <c r="C971" s="35"/>
      <c r="D971" s="35"/>
      <c r="E971" s="35"/>
      <c r="F971" s="35"/>
      <c r="G971" s="35"/>
      <c r="H971" s="39"/>
      <c r="I971" s="37"/>
      <c r="R971" s="39"/>
    </row>
    <row r="972" spans="1:18" x14ac:dyDescent="0.25">
      <c r="A972" s="34"/>
      <c r="B972" s="35"/>
      <c r="C972" s="35"/>
      <c r="D972" s="35"/>
      <c r="E972" s="35"/>
      <c r="F972" s="35"/>
      <c r="G972" s="35"/>
      <c r="H972" s="39"/>
      <c r="I972" s="37"/>
      <c r="R972" s="39"/>
    </row>
    <row r="973" spans="1:18" x14ac:dyDescent="0.25">
      <c r="A973" s="34"/>
      <c r="B973" s="35"/>
      <c r="C973" s="35"/>
      <c r="D973" s="35"/>
      <c r="E973" s="35"/>
      <c r="F973" s="35"/>
      <c r="G973" s="35"/>
      <c r="H973" s="39"/>
      <c r="I973" s="37"/>
      <c r="R973" s="39"/>
    </row>
    <row r="974" spans="1:18" x14ac:dyDescent="0.25">
      <c r="A974" s="34"/>
      <c r="B974" s="35"/>
      <c r="C974" s="35"/>
      <c r="D974" s="35"/>
      <c r="E974" s="35"/>
      <c r="F974" s="35"/>
      <c r="G974" s="35"/>
      <c r="H974" s="39"/>
      <c r="I974" s="37"/>
      <c r="R974" s="39"/>
    </row>
    <row r="975" spans="1:18" x14ac:dyDescent="0.25">
      <c r="A975" s="34"/>
      <c r="B975" s="35"/>
      <c r="C975" s="35"/>
      <c r="D975" s="35"/>
      <c r="E975" s="35"/>
      <c r="F975" s="35"/>
      <c r="G975" s="35"/>
      <c r="H975" s="39"/>
      <c r="I975" s="37"/>
      <c r="R975" s="39"/>
    </row>
    <row r="976" spans="1:18" x14ac:dyDescent="0.25">
      <c r="A976" s="34"/>
      <c r="B976" s="35"/>
      <c r="C976" s="35"/>
      <c r="D976" s="35"/>
      <c r="E976" s="35"/>
      <c r="F976" s="35"/>
      <c r="G976" s="35"/>
      <c r="H976" s="39"/>
      <c r="I976" s="37"/>
      <c r="R976" s="39"/>
    </row>
    <row r="977" spans="1:18" x14ac:dyDescent="0.25">
      <c r="A977" s="34"/>
      <c r="B977" s="35"/>
      <c r="C977" s="35"/>
      <c r="D977" s="35"/>
      <c r="E977" s="35"/>
      <c r="F977" s="35"/>
      <c r="G977" s="35"/>
      <c r="H977" s="39"/>
      <c r="I977" s="37"/>
      <c r="R977" s="39"/>
    </row>
    <row r="978" spans="1:18" x14ac:dyDescent="0.25">
      <c r="A978" s="34"/>
      <c r="B978" s="35"/>
      <c r="C978" s="35"/>
      <c r="D978" s="35"/>
      <c r="E978" s="35"/>
      <c r="F978" s="35"/>
      <c r="G978" s="35"/>
      <c r="H978" s="39"/>
      <c r="I978" s="37"/>
      <c r="R978" s="39"/>
    </row>
    <row r="979" spans="1:18" x14ac:dyDescent="0.25">
      <c r="A979" s="34"/>
      <c r="B979" s="35"/>
      <c r="C979" s="35"/>
      <c r="D979" s="35"/>
      <c r="E979" s="35"/>
      <c r="F979" s="35"/>
      <c r="G979" s="35"/>
      <c r="H979" s="39"/>
      <c r="I979" s="37"/>
      <c r="R979" s="39"/>
    </row>
    <row r="980" spans="1:18" x14ac:dyDescent="0.25">
      <c r="A980" s="34"/>
      <c r="B980" s="35"/>
      <c r="C980" s="35"/>
      <c r="D980" s="35"/>
      <c r="E980" s="35"/>
      <c r="F980" s="35"/>
      <c r="G980" s="35"/>
      <c r="H980" s="39"/>
      <c r="I980" s="37"/>
      <c r="R980" s="39"/>
    </row>
    <row r="981" spans="1:18" x14ac:dyDescent="0.25">
      <c r="A981" s="34"/>
      <c r="B981" s="35"/>
      <c r="C981" s="35"/>
      <c r="D981" s="35"/>
      <c r="E981" s="35"/>
      <c r="F981" s="35"/>
      <c r="G981" s="35"/>
      <c r="H981" s="39"/>
      <c r="I981" s="37"/>
      <c r="R981" s="39"/>
    </row>
    <row r="982" spans="1:18" x14ac:dyDescent="0.25">
      <c r="A982" s="34"/>
      <c r="B982" s="35"/>
      <c r="C982" s="35"/>
      <c r="D982" s="35"/>
      <c r="E982" s="35"/>
      <c r="F982" s="35"/>
      <c r="G982" s="35"/>
      <c r="H982" s="39"/>
      <c r="I982" s="37"/>
      <c r="R982" s="39"/>
    </row>
    <row r="983" spans="1:18" x14ac:dyDescent="0.25">
      <c r="A983" s="34"/>
      <c r="B983" s="35"/>
      <c r="C983" s="35"/>
      <c r="D983" s="35"/>
      <c r="E983" s="35"/>
      <c r="F983" s="35"/>
      <c r="G983" s="35"/>
      <c r="H983" s="39"/>
      <c r="I983" s="37"/>
      <c r="R983" s="39"/>
    </row>
    <row r="984" spans="1:18" x14ac:dyDescent="0.25">
      <c r="A984" s="34"/>
      <c r="B984" s="35"/>
      <c r="C984" s="35"/>
      <c r="D984" s="35"/>
      <c r="E984" s="35"/>
      <c r="F984" s="35"/>
      <c r="G984" s="35"/>
      <c r="H984" s="39"/>
      <c r="I984" s="37"/>
      <c r="R984" s="39"/>
    </row>
    <row r="985" spans="1:18" x14ac:dyDescent="0.25">
      <c r="A985" s="34"/>
      <c r="B985" s="35"/>
      <c r="C985" s="35"/>
      <c r="D985" s="35"/>
      <c r="E985" s="35"/>
      <c r="F985" s="35"/>
      <c r="G985" s="35"/>
      <c r="H985" s="39"/>
      <c r="I985" s="37"/>
      <c r="R985" s="39"/>
    </row>
    <row r="986" spans="1:18" x14ac:dyDescent="0.25">
      <c r="A986" s="34"/>
      <c r="B986" s="35"/>
      <c r="C986" s="35"/>
      <c r="D986" s="35"/>
      <c r="E986" s="35"/>
      <c r="F986" s="35"/>
      <c r="G986" s="35"/>
      <c r="H986" s="39"/>
      <c r="I986" s="37"/>
      <c r="R986" s="39"/>
    </row>
    <row r="987" spans="1:18" x14ac:dyDescent="0.25">
      <c r="A987" s="34"/>
      <c r="B987" s="35"/>
      <c r="C987" s="35"/>
      <c r="D987" s="35"/>
      <c r="E987" s="35"/>
      <c r="F987" s="35"/>
      <c r="G987" s="35"/>
      <c r="H987" s="39"/>
      <c r="I987" s="37"/>
      <c r="R987" s="39"/>
    </row>
    <row r="988" spans="1:18" x14ac:dyDescent="0.25">
      <c r="A988" s="34"/>
      <c r="B988" s="35"/>
      <c r="C988" s="35"/>
      <c r="D988" s="35"/>
      <c r="E988" s="35"/>
      <c r="F988" s="35"/>
      <c r="G988" s="35"/>
      <c r="H988" s="39"/>
      <c r="I988" s="37"/>
      <c r="R988" s="39"/>
    </row>
    <row r="989" spans="1:18" x14ac:dyDescent="0.25">
      <c r="A989" s="34"/>
      <c r="B989" s="35"/>
      <c r="C989" s="35"/>
      <c r="D989" s="35"/>
      <c r="E989" s="35"/>
      <c r="F989" s="35"/>
      <c r="G989" s="35"/>
      <c r="H989" s="39"/>
      <c r="I989" s="37"/>
      <c r="R989" s="39"/>
    </row>
    <row r="990" spans="1:18" x14ac:dyDescent="0.25">
      <c r="A990" s="34"/>
      <c r="B990" s="35"/>
      <c r="C990" s="35"/>
      <c r="D990" s="35"/>
      <c r="E990" s="35"/>
      <c r="F990" s="35"/>
      <c r="G990" s="35"/>
      <c r="H990" s="39"/>
      <c r="I990" s="37"/>
      <c r="R990" s="39"/>
    </row>
    <row r="991" spans="1:18" x14ac:dyDescent="0.25">
      <c r="A991" s="34"/>
      <c r="B991" s="35"/>
      <c r="C991" s="35"/>
      <c r="D991" s="35"/>
      <c r="E991" s="35"/>
      <c r="F991" s="35"/>
      <c r="G991" s="35"/>
      <c r="H991" s="39"/>
      <c r="I991" s="37"/>
      <c r="R991" s="39"/>
    </row>
    <row r="992" spans="1:18" x14ac:dyDescent="0.25">
      <c r="A992" s="34"/>
      <c r="B992" s="35"/>
      <c r="C992" s="35"/>
      <c r="D992" s="35"/>
      <c r="E992" s="35"/>
      <c r="F992" s="35"/>
      <c r="G992" s="35"/>
      <c r="H992" s="39"/>
      <c r="I992" s="37"/>
      <c r="R992" s="39"/>
    </row>
    <row r="993" spans="1:18" x14ac:dyDescent="0.25">
      <c r="A993" s="34"/>
      <c r="B993" s="35"/>
      <c r="C993" s="35"/>
      <c r="D993" s="35"/>
      <c r="E993" s="35"/>
      <c r="F993" s="35"/>
      <c r="G993" s="35"/>
      <c r="H993" s="39"/>
      <c r="I993" s="37"/>
      <c r="R993" s="39"/>
    </row>
    <row r="994" spans="1:18" x14ac:dyDescent="0.25">
      <c r="A994" s="34"/>
      <c r="B994" s="35"/>
      <c r="C994" s="35"/>
      <c r="D994" s="35"/>
      <c r="E994" s="35"/>
      <c r="F994" s="35"/>
      <c r="G994" s="35"/>
      <c r="H994" s="39"/>
      <c r="I994" s="37"/>
      <c r="R994" s="39"/>
    </row>
    <row r="995" spans="1:18" x14ac:dyDescent="0.25">
      <c r="A995" s="34"/>
      <c r="B995" s="35"/>
      <c r="C995" s="35"/>
      <c r="D995" s="35"/>
      <c r="E995" s="35"/>
      <c r="F995" s="35"/>
      <c r="G995" s="35"/>
      <c r="H995" s="39"/>
      <c r="I995" s="37"/>
      <c r="R995" s="39"/>
    </row>
    <row r="996" spans="1:18" x14ac:dyDescent="0.25">
      <c r="A996" s="34"/>
      <c r="B996" s="35"/>
      <c r="C996" s="35"/>
      <c r="D996" s="35"/>
      <c r="E996" s="35"/>
      <c r="F996" s="35"/>
      <c r="G996" s="35"/>
      <c r="H996" s="39"/>
      <c r="I996" s="37"/>
      <c r="R996" s="39"/>
    </row>
    <row r="997" spans="1:18" x14ac:dyDescent="0.25">
      <c r="A997" s="34"/>
      <c r="B997" s="35"/>
      <c r="C997" s="35"/>
      <c r="D997" s="35"/>
      <c r="E997" s="35"/>
      <c r="F997" s="35"/>
      <c r="G997" s="35"/>
      <c r="H997" s="39"/>
      <c r="I997" s="37"/>
      <c r="R997" s="39"/>
    </row>
    <row r="998" spans="1:18" x14ac:dyDescent="0.25">
      <c r="A998" s="34"/>
      <c r="B998" s="35"/>
      <c r="C998" s="35"/>
      <c r="D998" s="35"/>
      <c r="E998" s="35"/>
      <c r="F998" s="35"/>
      <c r="G998" s="35"/>
      <c r="H998" s="39"/>
      <c r="I998" s="37"/>
      <c r="R998" s="39"/>
    </row>
    <row r="999" spans="1:18" x14ac:dyDescent="0.25">
      <c r="A999" s="34"/>
      <c r="B999" s="35"/>
      <c r="C999" s="35"/>
      <c r="D999" s="35"/>
      <c r="E999" s="35"/>
      <c r="F999" s="35"/>
      <c r="G999" s="35"/>
      <c r="H999" s="39"/>
      <c r="I999" s="37"/>
      <c r="R999" s="39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workbookViewId="0">
      <selection activeCell="C20" sqref="C20"/>
    </sheetView>
  </sheetViews>
  <sheetFormatPr defaultRowHeight="13.2" x14ac:dyDescent="0.25"/>
  <cols>
    <col min="1" max="1" width="10.6640625" style="34" customWidth="1"/>
    <col min="2" max="2" width="12.6640625" style="88" customWidth="1"/>
    <col min="3" max="3" width="12.6640625" style="89" customWidth="1"/>
    <col min="4" max="4" width="10.6640625" style="90" customWidth="1"/>
    <col min="5" max="6" width="10.6640625" style="91" customWidth="1"/>
    <col min="7" max="11" width="10.6640625" style="2" customWidth="1"/>
  </cols>
  <sheetData>
    <row r="1" spans="1:11" x14ac:dyDescent="0.25">
      <c r="A1" s="41"/>
      <c r="B1" s="42"/>
      <c r="C1" s="43"/>
      <c r="D1" s="44" t="s">
        <v>76</v>
      </c>
      <c r="E1" s="45"/>
      <c r="F1" s="46"/>
      <c r="G1" s="47" t="s">
        <v>77</v>
      </c>
      <c r="H1" s="48"/>
      <c r="I1" s="48"/>
      <c r="J1" s="48"/>
      <c r="K1" s="49"/>
    </row>
    <row r="2" spans="1:11" x14ac:dyDescent="0.25">
      <c r="A2" s="50" t="s">
        <v>78</v>
      </c>
      <c r="B2" s="51" t="s">
        <v>79</v>
      </c>
      <c r="C2" s="52" t="s">
        <v>43</v>
      </c>
      <c r="D2" s="53"/>
      <c r="E2" s="54"/>
      <c r="F2" s="55" t="s">
        <v>69</v>
      </c>
      <c r="G2" s="51" t="s">
        <v>42</v>
      </c>
      <c r="H2" s="56" t="s">
        <v>80</v>
      </c>
      <c r="I2" s="56" t="s">
        <v>81</v>
      </c>
      <c r="J2" s="56" t="s">
        <v>82</v>
      </c>
      <c r="K2" s="57" t="s">
        <v>83</v>
      </c>
    </row>
    <row r="3" spans="1:11" ht="13.8" thickBot="1" x14ac:dyDescent="0.3">
      <c r="A3" s="58" t="s">
        <v>2</v>
      </c>
      <c r="B3" s="59" t="s">
        <v>84</v>
      </c>
      <c r="C3" s="60" t="s">
        <v>85</v>
      </c>
      <c r="D3" s="61" t="s">
        <v>42</v>
      </c>
      <c r="E3" s="62" t="s">
        <v>80</v>
      </c>
      <c r="F3" s="63" t="s">
        <v>42</v>
      </c>
      <c r="G3" s="64">
        <v>0.01</v>
      </c>
      <c r="H3" s="65">
        <v>0.01</v>
      </c>
      <c r="I3" s="66">
        <v>0.01</v>
      </c>
      <c r="J3" s="67">
        <v>1</v>
      </c>
      <c r="K3" s="68">
        <v>10</v>
      </c>
    </row>
    <row r="4" spans="1:11" x14ac:dyDescent="0.25">
      <c r="A4" s="69">
        <v>36678</v>
      </c>
      <c r="B4" s="70">
        <v>0</v>
      </c>
      <c r="C4" s="71">
        <v>846577.49890000001</v>
      </c>
      <c r="D4" s="72">
        <v>0</v>
      </c>
      <c r="E4" s="73">
        <v>0</v>
      </c>
      <c r="F4" s="74">
        <v>0</v>
      </c>
      <c r="G4" s="70">
        <v>0</v>
      </c>
      <c r="H4" s="75">
        <v>0</v>
      </c>
      <c r="I4" s="75">
        <v>0</v>
      </c>
      <c r="J4" s="75">
        <v>0</v>
      </c>
      <c r="K4" s="76">
        <v>0</v>
      </c>
    </row>
    <row r="5" spans="1:11" x14ac:dyDescent="0.25">
      <c r="A5" s="77">
        <v>36708</v>
      </c>
      <c r="B5" s="78">
        <v>1988251</v>
      </c>
      <c r="C5" s="79">
        <v>6464784.0176999997</v>
      </c>
      <c r="D5" s="80">
        <v>913.85583492000001</v>
      </c>
      <c r="E5" s="81">
        <v>3.1609552612999998</v>
      </c>
      <c r="F5" s="82">
        <v>-2.0419130017999998</v>
      </c>
      <c r="G5" s="78">
        <v>91385.583492000005</v>
      </c>
      <c r="H5" s="3">
        <v>158.047763065</v>
      </c>
      <c r="I5" s="3">
        <v>25902.818587000002</v>
      </c>
      <c r="J5" s="3">
        <v>-29180.905669815202</v>
      </c>
      <c r="K5" s="83">
        <v>-4708.6074820000003</v>
      </c>
    </row>
    <row r="6" spans="1:11" x14ac:dyDescent="0.25">
      <c r="A6" s="77">
        <v>36739</v>
      </c>
      <c r="B6" s="78">
        <v>-14281455</v>
      </c>
      <c r="C6" s="79">
        <v>1898616.625</v>
      </c>
      <c r="D6" s="80">
        <v>127.98020877</v>
      </c>
      <c r="E6" s="81">
        <v>-2.1354657783</v>
      </c>
      <c r="F6" s="82">
        <v>3.1253040726000001</v>
      </c>
      <c r="G6" s="78">
        <v>12798.020877000001</v>
      </c>
      <c r="H6" s="3">
        <v>-106.77328891499999</v>
      </c>
      <c r="I6" s="3">
        <v>-23832.802680000001</v>
      </c>
      <c r="J6" s="3">
        <v>12021.4803208761</v>
      </c>
      <c r="K6" s="83">
        <v>-2934.7792180000001</v>
      </c>
    </row>
    <row r="7" spans="1:11" x14ac:dyDescent="0.25">
      <c r="A7" s="77">
        <v>36770</v>
      </c>
      <c r="B7" s="78">
        <v>-14674390</v>
      </c>
      <c r="C7" s="79">
        <v>3123073.8794999998</v>
      </c>
      <c r="D7" s="80">
        <v>294.77464107999998</v>
      </c>
      <c r="E7" s="81">
        <v>-1.4504453415</v>
      </c>
      <c r="F7" s="82">
        <v>2.1296852492</v>
      </c>
      <c r="G7" s="78">
        <v>29477.464108</v>
      </c>
      <c r="H7" s="3">
        <v>-72.522267075000002</v>
      </c>
      <c r="I7" s="3">
        <v>-24954.830642000001</v>
      </c>
      <c r="J7" s="3">
        <v>8012.4175310061601</v>
      </c>
      <c r="K7" s="83">
        <v>-7578.4793680000002</v>
      </c>
    </row>
    <row r="8" spans="1:11" x14ac:dyDescent="0.25">
      <c r="A8" s="77">
        <v>36800</v>
      </c>
      <c r="B8" s="78">
        <v>-8642150</v>
      </c>
      <c r="C8" s="79">
        <v>5698896.8394999998</v>
      </c>
      <c r="D8" s="80">
        <v>394.02089504999998</v>
      </c>
      <c r="E8" s="81">
        <v>-3.05360714E-2</v>
      </c>
      <c r="F8" s="82">
        <v>0.62165559469999998</v>
      </c>
      <c r="G8" s="78">
        <v>39402.089505000004</v>
      </c>
      <c r="H8" s="3">
        <v>-1.52680357</v>
      </c>
      <c r="I8" s="3">
        <v>11530.835085999999</v>
      </c>
      <c r="J8" s="3">
        <v>-2650.2563986310702</v>
      </c>
      <c r="K8" s="83">
        <v>-18332.257483000001</v>
      </c>
    </row>
    <row r="9" spans="1:11" x14ac:dyDescent="0.25">
      <c r="A9" s="77">
        <v>36831</v>
      </c>
      <c r="B9" s="78">
        <v>8541365</v>
      </c>
      <c r="C9" s="79">
        <v>6328056.1267999997</v>
      </c>
      <c r="D9" s="80">
        <v>523.74910307000005</v>
      </c>
      <c r="E9" s="81">
        <v>1.3172530532</v>
      </c>
      <c r="F9" s="82">
        <v>0.90002758039999997</v>
      </c>
      <c r="G9" s="78">
        <v>52374.910306999998</v>
      </c>
      <c r="H9" s="3">
        <v>65.862652659999995</v>
      </c>
      <c r="I9" s="3">
        <v>62667.826105</v>
      </c>
      <c r="J9" s="3">
        <v>-11909.400002190299</v>
      </c>
      <c r="K9" s="83">
        <v>-25538.921033999999</v>
      </c>
    </row>
    <row r="10" spans="1:11" x14ac:dyDescent="0.25">
      <c r="A10" s="77">
        <v>36861</v>
      </c>
      <c r="B10" s="78">
        <v>-136014</v>
      </c>
      <c r="C10" s="79">
        <v>3247234.986</v>
      </c>
      <c r="D10" s="80">
        <v>243.88089751999999</v>
      </c>
      <c r="E10" s="81">
        <v>0.29119054389999999</v>
      </c>
      <c r="F10" s="82">
        <v>1.2280342848000001</v>
      </c>
      <c r="G10" s="78">
        <v>24388.089752</v>
      </c>
      <c r="H10" s="3">
        <v>14.559527194999999</v>
      </c>
      <c r="I10" s="3">
        <v>24317.695378</v>
      </c>
      <c r="J10" s="3">
        <v>-3914.2267088295698</v>
      </c>
      <c r="K10" s="83">
        <v>-15992.270966</v>
      </c>
    </row>
    <row r="11" spans="1:11" x14ac:dyDescent="0.25">
      <c r="A11" s="77">
        <v>36892</v>
      </c>
      <c r="B11" s="78">
        <v>-28860</v>
      </c>
      <c r="C11" s="79">
        <v>2799352.7814000002</v>
      </c>
      <c r="D11" s="80">
        <v>188.24590617000001</v>
      </c>
      <c r="E11" s="81">
        <v>0.15137326340000001</v>
      </c>
      <c r="F11" s="82">
        <v>1.1738156858</v>
      </c>
      <c r="G11" s="78">
        <v>18824.590617000002</v>
      </c>
      <c r="H11" s="3">
        <v>7.5686631699999998</v>
      </c>
      <c r="I11" s="3">
        <v>17470.428596000002</v>
      </c>
      <c r="J11" s="3">
        <v>-2167.4006872005498</v>
      </c>
      <c r="K11" s="83">
        <v>-15641.091831</v>
      </c>
    </row>
    <row r="12" spans="1:11" x14ac:dyDescent="0.25">
      <c r="A12" s="77">
        <v>36923</v>
      </c>
      <c r="B12" s="78">
        <v>-3743822</v>
      </c>
      <c r="C12" s="79">
        <v>1918209.0563999999</v>
      </c>
      <c r="D12" s="80">
        <v>128.01704755</v>
      </c>
      <c r="E12" s="81">
        <v>-0.23859124349999999</v>
      </c>
      <c r="F12" s="82">
        <v>-0.38183582999999999</v>
      </c>
      <c r="G12" s="78">
        <v>12801.704755000001</v>
      </c>
      <c r="H12" s="3">
        <v>-11.929562174999999</v>
      </c>
      <c r="I12" s="3">
        <v>1402.442804</v>
      </c>
      <c r="J12" s="3">
        <v>-206.99900780287501</v>
      </c>
      <c r="K12" s="83">
        <v>-12710.872905</v>
      </c>
    </row>
    <row r="13" spans="1:11" x14ac:dyDescent="0.25">
      <c r="A13" s="77">
        <v>36951</v>
      </c>
      <c r="B13" s="78">
        <v>992746</v>
      </c>
      <c r="C13" s="79">
        <v>1650288.6647999999</v>
      </c>
      <c r="D13" s="80">
        <v>160.60437931000001</v>
      </c>
      <c r="E13" s="81">
        <v>2.4440105399999999E-2</v>
      </c>
      <c r="F13" s="82">
        <v>1.5354034409999999</v>
      </c>
      <c r="G13" s="78">
        <v>16060.437931</v>
      </c>
      <c r="H13" s="3">
        <v>1.2220052699999999</v>
      </c>
      <c r="I13" s="3">
        <v>18011.410639999998</v>
      </c>
      <c r="J13" s="3">
        <v>-1824.5746858316199</v>
      </c>
      <c r="K13" s="83">
        <v>-12179.552534</v>
      </c>
    </row>
    <row r="14" spans="1:11" x14ac:dyDescent="0.25">
      <c r="A14" s="77">
        <v>36982</v>
      </c>
      <c r="B14" s="78">
        <v>1165605</v>
      </c>
      <c r="C14" s="79">
        <v>752081.04630000005</v>
      </c>
      <c r="D14" s="80">
        <v>6.2456782500000001</v>
      </c>
      <c r="E14" s="81">
        <v>1.2024808E-2</v>
      </c>
      <c r="F14" s="82">
        <v>-0.1984406671</v>
      </c>
      <c r="G14" s="78">
        <v>624.56782499999997</v>
      </c>
      <c r="H14" s="3">
        <v>0.60124040000000001</v>
      </c>
      <c r="I14" s="3">
        <v>3830.9519180000002</v>
      </c>
      <c r="J14" s="3">
        <v>-127.000895824778</v>
      </c>
      <c r="K14" s="83">
        <v>-6176.6950649999999</v>
      </c>
    </row>
    <row r="15" spans="1:11" x14ac:dyDescent="0.25">
      <c r="A15" s="77">
        <v>37012</v>
      </c>
      <c r="B15" s="78">
        <v>1197485</v>
      </c>
      <c r="C15" s="79">
        <v>752285.3983</v>
      </c>
      <c r="D15" s="80">
        <v>8.7253473100000001</v>
      </c>
      <c r="E15" s="81">
        <v>2.1552604E-2</v>
      </c>
      <c r="F15" s="82">
        <v>-0.26732209649999999</v>
      </c>
      <c r="G15" s="78">
        <v>872.53473099999997</v>
      </c>
      <c r="H15" s="3">
        <v>1.0776302</v>
      </c>
      <c r="I15" s="3">
        <v>4055.9109100000001</v>
      </c>
      <c r="J15" s="3">
        <v>-77.817091581108897</v>
      </c>
      <c r="K15" s="83">
        <v>-6775.5675639999999</v>
      </c>
    </row>
    <row r="16" spans="1:11" x14ac:dyDescent="0.25">
      <c r="A16" s="77">
        <v>37043</v>
      </c>
      <c r="B16" s="78">
        <v>896365</v>
      </c>
      <c r="C16" s="79">
        <v>718847.53940000001</v>
      </c>
      <c r="D16" s="80">
        <v>4.37478342</v>
      </c>
      <c r="E16" s="81">
        <v>-6.6144119999999999E-4</v>
      </c>
      <c r="F16" s="82">
        <v>-0.21413828100000001</v>
      </c>
      <c r="G16" s="78">
        <v>437.478342</v>
      </c>
      <c r="H16" s="3">
        <v>-3.307206E-2</v>
      </c>
      <c r="I16" s="3">
        <v>3180.74793</v>
      </c>
      <c r="J16" s="3">
        <v>-11.486205338809</v>
      </c>
      <c r="K16" s="83">
        <v>-7120.1397109999998</v>
      </c>
    </row>
    <row r="17" spans="1:11" x14ac:dyDescent="0.25">
      <c r="A17" s="77">
        <v>37073</v>
      </c>
      <c r="B17" s="78">
        <v>923686</v>
      </c>
      <c r="C17" s="79">
        <v>466166.54560000001</v>
      </c>
      <c r="D17" s="80">
        <v>-21.473269819999999</v>
      </c>
      <c r="E17" s="81">
        <v>-1.13673339E-2</v>
      </c>
      <c r="F17" s="82">
        <v>-0.21110240720000001</v>
      </c>
      <c r="G17" s="78">
        <v>-2147.326982</v>
      </c>
      <c r="H17" s="3">
        <v>-0.56836669500000003</v>
      </c>
      <c r="I17" s="3">
        <v>2862.2825720000001</v>
      </c>
      <c r="J17" s="3">
        <v>-36.543541136208098</v>
      </c>
      <c r="K17" s="83">
        <v>-4989.2623970000004</v>
      </c>
    </row>
    <row r="18" spans="1:11" x14ac:dyDescent="0.25">
      <c r="A18" s="77">
        <v>37104</v>
      </c>
      <c r="B18" s="78">
        <v>924136</v>
      </c>
      <c r="C18" s="79">
        <v>181049.7844</v>
      </c>
      <c r="D18" s="80">
        <v>-48.289919230000002</v>
      </c>
      <c r="E18" s="81">
        <v>-2.9684771200000001E-2</v>
      </c>
      <c r="F18" s="82">
        <v>-0.1943048731</v>
      </c>
      <c r="G18" s="78">
        <v>-4828.9919229999996</v>
      </c>
      <c r="H18" s="3">
        <v>-1.4842385600000001</v>
      </c>
      <c r="I18" s="3">
        <v>2158.957324</v>
      </c>
      <c r="J18" s="3">
        <v>-57.353244079397697</v>
      </c>
      <c r="K18" s="83">
        <v>-2085.877191</v>
      </c>
    </row>
    <row r="19" spans="1:11" x14ac:dyDescent="0.25">
      <c r="A19" s="77">
        <v>37135</v>
      </c>
      <c r="B19" s="78">
        <v>896665</v>
      </c>
      <c r="C19" s="79">
        <v>149058.35190000001</v>
      </c>
      <c r="D19" s="80">
        <v>-52.191699249999999</v>
      </c>
      <c r="E19" s="81">
        <v>-3.6462155000000003E-2</v>
      </c>
      <c r="F19" s="82">
        <v>-0.21504848369999999</v>
      </c>
      <c r="G19" s="78">
        <v>-5219.1699250000001</v>
      </c>
      <c r="H19" s="3">
        <v>-1.8231077499999999</v>
      </c>
      <c r="I19" s="3">
        <v>1747.5539200000001</v>
      </c>
      <c r="J19" s="3">
        <v>-43.0687950718686</v>
      </c>
      <c r="K19" s="83">
        <v>-1851.9911139999999</v>
      </c>
    </row>
    <row r="20" spans="1:11" x14ac:dyDescent="0.25">
      <c r="A20" s="77">
        <v>37165</v>
      </c>
      <c r="B20" s="78">
        <v>923686</v>
      </c>
      <c r="C20" s="79">
        <v>138607.65539999999</v>
      </c>
      <c r="D20" s="80">
        <v>-52.65410996</v>
      </c>
      <c r="E20" s="81">
        <v>-2.92528196E-2</v>
      </c>
      <c r="F20" s="82">
        <v>-0.1875513271</v>
      </c>
      <c r="G20" s="78">
        <v>-5265.4109959999996</v>
      </c>
      <c r="H20" s="3">
        <v>-1.46264098</v>
      </c>
      <c r="I20" s="3">
        <v>2205.0439799999999</v>
      </c>
      <c r="J20" s="3">
        <v>-58.1986269678303</v>
      </c>
      <c r="K20" s="83">
        <v>-1828.684366</v>
      </c>
    </row>
    <row r="21" spans="1:11" x14ac:dyDescent="0.25">
      <c r="A21" s="77">
        <v>37196</v>
      </c>
      <c r="B21" s="78">
        <v>-303635</v>
      </c>
      <c r="C21" s="79">
        <v>-251241.45449999999</v>
      </c>
      <c r="D21" s="80">
        <v>-87.385285949999997</v>
      </c>
      <c r="E21" s="81">
        <v>-0.1034482283</v>
      </c>
      <c r="F21" s="82">
        <v>-0.37868799409999998</v>
      </c>
      <c r="G21" s="78">
        <v>-8738.5285949999998</v>
      </c>
      <c r="H21" s="3">
        <v>-5.172411415</v>
      </c>
      <c r="I21" s="3">
        <v>-1109.5465300000001</v>
      </c>
      <c r="J21" s="3">
        <v>-20.181840930869299</v>
      </c>
      <c r="K21" s="83">
        <v>3544.8189339999999</v>
      </c>
    </row>
    <row r="22" spans="1:11" x14ac:dyDescent="0.25">
      <c r="A22" s="77">
        <v>37226</v>
      </c>
      <c r="B22" s="78">
        <v>-319014</v>
      </c>
      <c r="C22" s="79">
        <v>-350989.63990000001</v>
      </c>
      <c r="D22" s="80">
        <v>-90.793955269999998</v>
      </c>
      <c r="E22" s="81">
        <v>-0.106320966</v>
      </c>
      <c r="F22" s="82">
        <v>-0.35536745530000002</v>
      </c>
      <c r="G22" s="78">
        <v>-9079.3955270000006</v>
      </c>
      <c r="H22" s="3">
        <v>-5.3160483000000003</v>
      </c>
      <c r="I22" s="3">
        <v>-1636.9399060000001</v>
      </c>
      <c r="J22" s="3">
        <v>-26.482224503764598</v>
      </c>
      <c r="K22" s="83">
        <v>5250.0239140000003</v>
      </c>
    </row>
    <row r="23" spans="1:11" x14ac:dyDescent="0.25">
      <c r="A23" s="77">
        <v>37257</v>
      </c>
      <c r="B23" s="78">
        <v>-432360</v>
      </c>
      <c r="C23" s="79">
        <v>60853.274700000002</v>
      </c>
      <c r="D23" s="80">
        <v>-37.695339429999997</v>
      </c>
      <c r="E23" s="81">
        <v>4.1523526E-3</v>
      </c>
      <c r="F23" s="82">
        <v>-8.4226488799999999E-2</v>
      </c>
      <c r="G23" s="78">
        <v>-3769.5339429999999</v>
      </c>
      <c r="H23" s="3">
        <v>0.20761763</v>
      </c>
      <c r="I23" s="3">
        <v>1303.972874</v>
      </c>
      <c r="J23" s="3">
        <v>-33.506292676249203</v>
      </c>
      <c r="K23" s="83">
        <v>-956.32185200000004</v>
      </c>
    </row>
    <row r="24" spans="1:11" x14ac:dyDescent="0.25">
      <c r="A24" s="77">
        <v>37288</v>
      </c>
      <c r="B24" s="78">
        <v>-536822</v>
      </c>
      <c r="C24" s="79">
        <v>78436.553499999995</v>
      </c>
      <c r="D24" s="80">
        <v>-35.6674249</v>
      </c>
      <c r="E24" s="81">
        <v>-5.2627463000000001E-3</v>
      </c>
      <c r="F24" s="82">
        <v>-9.7267462099999993E-2</v>
      </c>
      <c r="G24" s="78">
        <v>-3566.7424900000001</v>
      </c>
      <c r="H24" s="3">
        <v>-0.26313731499999998</v>
      </c>
      <c r="I24" s="3">
        <v>689.35155599999996</v>
      </c>
      <c r="J24" s="3">
        <v>-9.7497056810403908</v>
      </c>
      <c r="K24" s="83">
        <v>-1303.424346</v>
      </c>
    </row>
    <row r="25" spans="1:11" x14ac:dyDescent="0.25">
      <c r="A25" s="77">
        <v>37316</v>
      </c>
      <c r="B25" s="78">
        <v>-375754</v>
      </c>
      <c r="C25" s="79">
        <v>180371.54019999999</v>
      </c>
      <c r="D25" s="80">
        <v>-35.408087299999998</v>
      </c>
      <c r="E25" s="81">
        <v>1.7084505E-2</v>
      </c>
      <c r="F25" s="82">
        <v>-9.56727349E-2</v>
      </c>
      <c r="G25" s="78">
        <v>-3540.8087300000002</v>
      </c>
      <c r="H25" s="3">
        <v>0.85422525000000005</v>
      </c>
      <c r="I25" s="3">
        <v>2183.2190770000002</v>
      </c>
      <c r="J25" s="3">
        <v>-24.460458863791899</v>
      </c>
      <c r="K25" s="83">
        <v>-3135.7282519999999</v>
      </c>
    </row>
    <row r="26" spans="1:11" x14ac:dyDescent="0.25">
      <c r="A26" s="77">
        <v>37347</v>
      </c>
      <c r="B26" s="78">
        <v>280605</v>
      </c>
      <c r="C26" s="79">
        <v>363911.54690000002</v>
      </c>
      <c r="D26" s="80">
        <v>-6.3096365600000004</v>
      </c>
      <c r="E26" s="81">
        <v>7.8819252399999998E-2</v>
      </c>
      <c r="F26" s="82">
        <v>0.39722163890000001</v>
      </c>
      <c r="G26" s="78">
        <v>-630.96365600000001</v>
      </c>
      <c r="H26" s="3">
        <v>3.9409626200000001</v>
      </c>
      <c r="I26" s="3">
        <v>3627.8499860000002</v>
      </c>
      <c r="J26" s="3">
        <v>-6.8344158795345704</v>
      </c>
      <c r="K26" s="83">
        <v>-6605.6270160000004</v>
      </c>
    </row>
    <row r="27" spans="1:11" x14ac:dyDescent="0.25">
      <c r="A27" s="77">
        <v>37377</v>
      </c>
      <c r="B27" s="78">
        <v>301985</v>
      </c>
      <c r="C27" s="79">
        <v>366029.6372</v>
      </c>
      <c r="D27" s="80">
        <v>-8.1506226000000002</v>
      </c>
      <c r="E27" s="81">
        <v>7.3040217000000004E-2</v>
      </c>
      <c r="F27" s="82">
        <v>0.42524935650000001</v>
      </c>
      <c r="G27" s="78">
        <v>-815.06226000000004</v>
      </c>
      <c r="H27" s="3">
        <v>3.6520108499999999</v>
      </c>
      <c r="I27" s="3">
        <v>3196.1002960000001</v>
      </c>
      <c r="J27" s="3">
        <v>7.27667488021903</v>
      </c>
      <c r="K27" s="83">
        <v>-6954.9782089999999</v>
      </c>
    </row>
    <row r="28" spans="1:11" x14ac:dyDescent="0.25">
      <c r="A28" s="77">
        <v>37408</v>
      </c>
      <c r="B28" s="78">
        <v>281365</v>
      </c>
      <c r="C28" s="79">
        <v>357937.66139999998</v>
      </c>
      <c r="D28" s="80">
        <v>-7.7064975999999996</v>
      </c>
      <c r="E28" s="81">
        <v>6.7929415399999998E-2</v>
      </c>
      <c r="F28" s="82">
        <v>0.42359121160000002</v>
      </c>
      <c r="G28" s="78">
        <v>-770.64976000000001</v>
      </c>
      <c r="H28" s="3">
        <v>3.3964707700000001</v>
      </c>
      <c r="I28" s="3">
        <v>3002.3354570000001</v>
      </c>
      <c r="J28" s="3">
        <v>11.627308145106101</v>
      </c>
      <c r="K28" s="83">
        <v>-7124.7602980000001</v>
      </c>
    </row>
    <row r="29" spans="1:11" x14ac:dyDescent="0.25">
      <c r="A29" s="77">
        <v>37438</v>
      </c>
      <c r="B29" s="78">
        <v>308186</v>
      </c>
      <c r="C29" s="79">
        <v>368038.20260000002</v>
      </c>
      <c r="D29" s="80">
        <v>-8.2545354199999998</v>
      </c>
      <c r="E29" s="81">
        <v>7.2180235199999998E-2</v>
      </c>
      <c r="F29" s="82">
        <v>0.42261380180000002</v>
      </c>
      <c r="G29" s="78">
        <v>-825.45354199999997</v>
      </c>
      <c r="H29" s="3">
        <v>3.60901176</v>
      </c>
      <c r="I29" s="3">
        <v>3205.562351</v>
      </c>
      <c r="J29" s="3">
        <v>13.613955920602301</v>
      </c>
      <c r="K29" s="83">
        <v>-7608.0197479999997</v>
      </c>
    </row>
    <row r="30" spans="1:11" x14ac:dyDescent="0.25">
      <c r="A30" s="77">
        <v>37469</v>
      </c>
      <c r="B30" s="78">
        <v>308636</v>
      </c>
      <c r="C30" s="79">
        <v>369606.41039999999</v>
      </c>
      <c r="D30" s="80">
        <v>-8.22535624</v>
      </c>
      <c r="E30" s="81">
        <v>7.3086260799999997E-2</v>
      </c>
      <c r="F30" s="82">
        <v>0.40761123119999998</v>
      </c>
      <c r="G30" s="78">
        <v>-822.53562399999998</v>
      </c>
      <c r="H30" s="3">
        <v>3.6543130399999999</v>
      </c>
      <c r="I30" s="3">
        <v>3349.9596470000001</v>
      </c>
      <c r="J30" s="3">
        <v>14.118760027378499</v>
      </c>
      <c r="K30" s="83">
        <v>-7975.422982</v>
      </c>
    </row>
    <row r="31" spans="1:11" x14ac:dyDescent="0.25">
      <c r="A31" s="77">
        <v>37500</v>
      </c>
      <c r="B31" s="78">
        <v>281665</v>
      </c>
      <c r="C31" s="79">
        <v>355922.70409999997</v>
      </c>
      <c r="D31" s="80">
        <v>-7.1338547800000001</v>
      </c>
      <c r="E31" s="81">
        <v>6.3304573700000005E-2</v>
      </c>
      <c r="F31" s="82">
        <v>0.40503020020000002</v>
      </c>
      <c r="G31" s="78">
        <v>-713.38547800000003</v>
      </c>
      <c r="H31" s="3">
        <v>3.1652286850000002</v>
      </c>
      <c r="I31" s="3">
        <v>2911.3973959999998</v>
      </c>
      <c r="J31" s="3">
        <v>20.416360574948701</v>
      </c>
      <c r="K31" s="83">
        <v>-7971.6816399999998</v>
      </c>
    </row>
    <row r="32" spans="1:11" x14ac:dyDescent="0.25">
      <c r="A32" s="77">
        <v>37530</v>
      </c>
      <c r="B32" s="78">
        <v>308186</v>
      </c>
      <c r="C32" s="79">
        <v>365866.57549999998</v>
      </c>
      <c r="D32" s="80">
        <v>-7.2426685400000004</v>
      </c>
      <c r="E32" s="81">
        <v>6.2946034499999998E-2</v>
      </c>
      <c r="F32" s="82">
        <v>0.40657690429999999</v>
      </c>
      <c r="G32" s="78">
        <v>-724.26685399999997</v>
      </c>
      <c r="H32" s="3">
        <v>3.1473017250000002</v>
      </c>
      <c r="I32" s="3">
        <v>3094.704933</v>
      </c>
      <c r="J32" s="3">
        <v>21.149327310061601</v>
      </c>
      <c r="K32" s="83">
        <v>-8484.8943469999995</v>
      </c>
    </row>
    <row r="33" spans="1:11" x14ac:dyDescent="0.25">
      <c r="A33" s="77">
        <v>37561</v>
      </c>
      <c r="B33" s="78">
        <v>781365</v>
      </c>
      <c r="C33" s="79">
        <v>384161.89840000001</v>
      </c>
      <c r="D33" s="80">
        <v>-9.81811598</v>
      </c>
      <c r="E33" s="81">
        <v>0.10891291259999999</v>
      </c>
      <c r="F33" s="82">
        <v>0.1150187828</v>
      </c>
      <c r="G33" s="78">
        <v>-981.811598</v>
      </c>
      <c r="H33" s="3">
        <v>5.4456456299999996</v>
      </c>
      <c r="I33" s="3">
        <v>7208.6714380000003</v>
      </c>
      <c r="J33" s="3">
        <v>-38.504950308008198</v>
      </c>
      <c r="K33" s="83">
        <v>-9256.0789629999999</v>
      </c>
    </row>
    <row r="34" spans="1:11" x14ac:dyDescent="0.25">
      <c r="A34" s="77">
        <v>37591</v>
      </c>
      <c r="B34" s="78">
        <v>-1244514</v>
      </c>
      <c r="C34" s="79">
        <v>-560980.24509999994</v>
      </c>
      <c r="D34" s="80">
        <v>-43.094572679999999</v>
      </c>
      <c r="E34" s="81">
        <v>-0.30721247829999998</v>
      </c>
      <c r="F34" s="82">
        <v>0.20876621549999999</v>
      </c>
      <c r="G34" s="78">
        <v>-4309.4572680000001</v>
      </c>
      <c r="H34" s="3">
        <v>-15.360623915</v>
      </c>
      <c r="I34" s="3">
        <v>-23818.751992000001</v>
      </c>
      <c r="J34" s="3">
        <v>240.76837973990399</v>
      </c>
      <c r="K34" s="83">
        <v>13919.871305000001</v>
      </c>
    </row>
    <row r="35" spans="1:11" x14ac:dyDescent="0.25">
      <c r="A35" s="77">
        <v>37622</v>
      </c>
      <c r="B35" s="78">
        <v>316804</v>
      </c>
      <c r="C35" s="79">
        <v>22574.070599999999</v>
      </c>
      <c r="D35" s="80">
        <v>2.5408194100000001</v>
      </c>
      <c r="E35" s="81">
        <v>-6.0682141000000002E-3</v>
      </c>
      <c r="F35" s="82">
        <v>-0.233126156</v>
      </c>
      <c r="G35" s="78">
        <v>254.081941</v>
      </c>
      <c r="H35" s="3">
        <v>-0.303410705</v>
      </c>
      <c r="I35" s="3">
        <v>-936.58191999999997</v>
      </c>
      <c r="J35" s="3">
        <v>13.391096509240301</v>
      </c>
      <c r="K35" s="83">
        <v>-580.795885</v>
      </c>
    </row>
    <row r="36" spans="1:11" x14ac:dyDescent="0.25">
      <c r="A36" s="77">
        <v>37653</v>
      </c>
      <c r="B36" s="78">
        <v>285004</v>
      </c>
      <c r="C36" s="79">
        <v>16300.065500000001</v>
      </c>
      <c r="D36" s="80">
        <v>2.5540463199999999</v>
      </c>
      <c r="E36" s="81">
        <v>-3.3050368000000002E-3</v>
      </c>
      <c r="F36" s="82">
        <v>-0.23319683520000001</v>
      </c>
      <c r="G36" s="78">
        <v>255.40463199999999</v>
      </c>
      <c r="H36" s="3">
        <v>-0.16525184000000001</v>
      </c>
      <c r="I36" s="3">
        <v>-646.78204300000004</v>
      </c>
      <c r="J36" s="3">
        <v>7.4406368240930902</v>
      </c>
      <c r="K36" s="83">
        <v>-434.492073</v>
      </c>
    </row>
    <row r="37" spans="1:11" x14ac:dyDescent="0.25">
      <c r="A37" s="77">
        <v>37681</v>
      </c>
      <c r="B37" s="78">
        <v>-1626590</v>
      </c>
      <c r="C37" s="79">
        <v>-837743.90430000005</v>
      </c>
      <c r="D37" s="80">
        <v>-26.53775276</v>
      </c>
      <c r="E37" s="81">
        <v>-0.41516423450000001</v>
      </c>
      <c r="F37" s="82">
        <v>-0.1290321488</v>
      </c>
      <c r="G37" s="78">
        <v>-2653.7752759999998</v>
      </c>
      <c r="H37" s="3">
        <v>-20.758211724999999</v>
      </c>
      <c r="I37" s="3">
        <v>-29335.307947000001</v>
      </c>
      <c r="J37" s="3">
        <v>212.39406844627001</v>
      </c>
      <c r="K37" s="83">
        <v>22911.542351</v>
      </c>
    </row>
    <row r="38" spans="1:11" x14ac:dyDescent="0.25">
      <c r="A38" s="77">
        <v>37712</v>
      </c>
      <c r="B38" s="78">
        <v>353990</v>
      </c>
      <c r="C38" s="79">
        <v>6890.8980000000001</v>
      </c>
      <c r="D38" s="80">
        <v>4.7098693699999998</v>
      </c>
      <c r="E38" s="81">
        <v>8.9066039000000007E-3</v>
      </c>
      <c r="F38" s="82">
        <v>-0.26518521290000002</v>
      </c>
      <c r="G38" s="78">
        <v>470.98693700000001</v>
      </c>
      <c r="H38" s="3">
        <v>0.44533019499999998</v>
      </c>
      <c r="I38" s="3">
        <v>136.73378099999999</v>
      </c>
      <c r="J38" s="3">
        <v>-4.8602740588637898</v>
      </c>
      <c r="K38" s="83">
        <v>-193.353916</v>
      </c>
    </row>
    <row r="39" spans="1:11" x14ac:dyDescent="0.25">
      <c r="A39" s="77">
        <v>37742</v>
      </c>
      <c r="B39" s="78">
        <v>361149</v>
      </c>
      <c r="C39" s="79">
        <v>3519.9204</v>
      </c>
      <c r="D39" s="80">
        <v>4.8682676999999996</v>
      </c>
      <c r="E39" s="81">
        <v>1.10141188E-2</v>
      </c>
      <c r="F39" s="82">
        <v>-0.28376151129999999</v>
      </c>
      <c r="G39" s="78">
        <v>486.82677000000001</v>
      </c>
      <c r="H39" s="3">
        <v>0.55070593999999995</v>
      </c>
      <c r="I39" s="3">
        <v>226.60585800000001</v>
      </c>
      <c r="J39" s="3">
        <v>-6.6422505133470304</v>
      </c>
      <c r="K39" s="83">
        <v>-99.922107999999994</v>
      </c>
    </row>
    <row r="40" spans="1:11" x14ac:dyDescent="0.25">
      <c r="A40" s="77">
        <v>37773</v>
      </c>
      <c r="B40" s="78">
        <v>354750</v>
      </c>
      <c r="C40" s="79">
        <v>3539.9119000000001</v>
      </c>
      <c r="D40" s="80">
        <v>4.5465584100000003</v>
      </c>
      <c r="E40" s="81">
        <v>1.2154723500000001E-2</v>
      </c>
      <c r="F40" s="82">
        <v>-0.27989073580000001</v>
      </c>
      <c r="G40" s="78">
        <v>454.65584100000001</v>
      </c>
      <c r="H40" s="3">
        <v>0.60773617499999999</v>
      </c>
      <c r="I40" s="3">
        <v>307.265692</v>
      </c>
      <c r="J40" s="3">
        <v>-7.2268928131416903</v>
      </c>
      <c r="K40" s="83">
        <v>-104.995189</v>
      </c>
    </row>
    <row r="41" spans="1:11" x14ac:dyDescent="0.25">
      <c r="A41" s="77">
        <v>37803</v>
      </c>
      <c r="B41" s="78">
        <v>367350</v>
      </c>
      <c r="C41" s="79">
        <v>6061.5702000000001</v>
      </c>
      <c r="D41" s="80">
        <v>4.6241508700000002</v>
      </c>
      <c r="E41" s="81">
        <v>1.01340834E-2</v>
      </c>
      <c r="F41" s="82">
        <v>-0.2795443346</v>
      </c>
      <c r="G41" s="78">
        <v>462.41508700000003</v>
      </c>
      <c r="H41" s="3">
        <v>0.50670417000000001</v>
      </c>
      <c r="I41" s="3">
        <v>234.13087899999999</v>
      </c>
      <c r="J41" s="3">
        <v>-5.8577226557152704</v>
      </c>
      <c r="K41" s="83">
        <v>-185.05110300000001</v>
      </c>
    </row>
    <row r="42" spans="1:11" x14ac:dyDescent="0.25">
      <c r="A42" s="77">
        <v>37834</v>
      </c>
      <c r="B42" s="78">
        <v>367800</v>
      </c>
      <c r="C42" s="79">
        <v>6048.3945999999996</v>
      </c>
      <c r="D42" s="80">
        <v>4.48182949</v>
      </c>
      <c r="E42" s="81">
        <v>1.1168312E-2</v>
      </c>
      <c r="F42" s="82">
        <v>-0.2821009136</v>
      </c>
      <c r="G42" s="78">
        <v>448.18294900000001</v>
      </c>
      <c r="H42" s="3">
        <v>0.55841560000000001</v>
      </c>
      <c r="I42" s="3">
        <v>301.89500299999997</v>
      </c>
      <c r="J42" s="3">
        <v>-6.4349371663244401</v>
      </c>
      <c r="K42" s="83">
        <v>-190.12121400000001</v>
      </c>
    </row>
    <row r="43" spans="1:11" x14ac:dyDescent="0.25">
      <c r="A43" s="77">
        <v>37865</v>
      </c>
      <c r="B43" s="78">
        <v>355050</v>
      </c>
      <c r="C43" s="79">
        <v>5565.4448000000002</v>
      </c>
      <c r="D43" s="80">
        <v>4.2287066299999996</v>
      </c>
      <c r="E43" s="81">
        <v>1.1811421000000001E-2</v>
      </c>
      <c r="F43" s="82">
        <v>-0.27533821749999998</v>
      </c>
      <c r="G43" s="78">
        <v>422.87066299999998</v>
      </c>
      <c r="H43" s="3">
        <v>0.59057104999999999</v>
      </c>
      <c r="I43" s="3">
        <v>358.20791300000002</v>
      </c>
      <c r="J43" s="3">
        <v>-6.8416977412730997</v>
      </c>
      <c r="K43" s="83">
        <v>-179.33522400000001</v>
      </c>
    </row>
    <row r="44" spans="1:11" x14ac:dyDescent="0.25">
      <c r="A44" s="77">
        <v>37895</v>
      </c>
      <c r="B44" s="78">
        <v>367350</v>
      </c>
      <c r="C44" s="79">
        <v>9271.0198</v>
      </c>
      <c r="D44" s="80">
        <v>4.1717640300000003</v>
      </c>
      <c r="E44" s="81">
        <v>1.16762805E-2</v>
      </c>
      <c r="F44" s="82">
        <v>-0.27692336499999998</v>
      </c>
      <c r="G44" s="78">
        <v>417.17640299999999</v>
      </c>
      <c r="H44" s="3">
        <v>0.58381402500000001</v>
      </c>
      <c r="I44" s="3">
        <v>369.00207799999998</v>
      </c>
      <c r="J44" s="3">
        <v>-6.1605300479123901</v>
      </c>
      <c r="K44" s="83">
        <v>-306.82369</v>
      </c>
    </row>
    <row r="45" spans="1:11" x14ac:dyDescent="0.25">
      <c r="A45" s="77">
        <v>37926</v>
      </c>
      <c r="B45" s="78">
        <v>354750</v>
      </c>
      <c r="C45" s="79">
        <v>15300.0098</v>
      </c>
      <c r="D45" s="80">
        <v>3.5832512699999999</v>
      </c>
      <c r="E45" s="81">
        <v>1.21113922E-2</v>
      </c>
      <c r="F45" s="82">
        <v>-0.2482836222</v>
      </c>
      <c r="G45" s="78">
        <v>358.32512700000001</v>
      </c>
      <c r="H45" s="3">
        <v>0.60556960999999998</v>
      </c>
      <c r="I45" s="3">
        <v>315.085103</v>
      </c>
      <c r="J45" s="3">
        <v>-3.6532271047227902</v>
      </c>
      <c r="K45" s="83">
        <v>-520.61841600000002</v>
      </c>
    </row>
    <row r="46" spans="1:11" x14ac:dyDescent="0.25">
      <c r="A46" s="77">
        <v>37956</v>
      </c>
      <c r="B46" s="78">
        <v>314650</v>
      </c>
      <c r="C46" s="79">
        <v>-24519.0609</v>
      </c>
      <c r="D46" s="80">
        <v>-1.4538112599999999</v>
      </c>
      <c r="E46" s="81">
        <v>-4.9414191000000003E-3</v>
      </c>
      <c r="F46" s="82">
        <v>-0.30738382730000002</v>
      </c>
      <c r="G46" s="78">
        <v>-145.38112599999999</v>
      </c>
      <c r="H46" s="3">
        <v>-0.24707095500000001</v>
      </c>
      <c r="I46" s="3">
        <v>-798.51160100000004</v>
      </c>
      <c r="J46" s="3">
        <v>-1.7681837097878199</v>
      </c>
      <c r="K46" s="83">
        <v>853.88762299999996</v>
      </c>
    </row>
    <row r="47" spans="1:11" x14ac:dyDescent="0.25">
      <c r="A47" s="77">
        <v>37987</v>
      </c>
      <c r="B47" s="78">
        <v>316804</v>
      </c>
      <c r="C47" s="79">
        <v>-24243.974999999999</v>
      </c>
      <c r="D47" s="80">
        <v>-1.46533895</v>
      </c>
      <c r="E47" s="84">
        <v>-6.552156E-3</v>
      </c>
      <c r="F47" s="82">
        <v>-0.28120053020000002</v>
      </c>
      <c r="G47" s="78">
        <v>-146.533895</v>
      </c>
      <c r="H47" s="3">
        <v>-0.3276078</v>
      </c>
      <c r="I47" s="3">
        <v>-961.57002599999998</v>
      </c>
      <c r="J47" s="3">
        <v>7.9345653661875397E-3</v>
      </c>
      <c r="K47" s="83">
        <v>866.87560299999996</v>
      </c>
    </row>
    <row r="48" spans="1:11" x14ac:dyDescent="0.25">
      <c r="A48" s="77">
        <v>38018</v>
      </c>
      <c r="B48" s="78">
        <v>295604</v>
      </c>
      <c r="C48" s="79">
        <v>-20735.506099999999</v>
      </c>
      <c r="D48" s="80">
        <v>-1.2702490799999999</v>
      </c>
      <c r="E48" s="84">
        <v>-2.2657442000000002E-3</v>
      </c>
      <c r="F48" s="82">
        <v>-0.285205404</v>
      </c>
      <c r="G48" s="78">
        <v>-127.024908</v>
      </c>
      <c r="H48" s="3">
        <v>-0.11328721</v>
      </c>
      <c r="I48" s="3">
        <v>-594.29306199999996</v>
      </c>
      <c r="J48" s="3">
        <v>-2.7820306639288201</v>
      </c>
      <c r="K48" s="83">
        <v>758.45684200000005</v>
      </c>
    </row>
    <row r="49" spans="1:11" x14ac:dyDescent="0.25">
      <c r="A49" s="77">
        <v>38047</v>
      </c>
      <c r="B49" s="78">
        <v>373410</v>
      </c>
      <c r="C49" s="79">
        <v>-16011.5504</v>
      </c>
      <c r="D49" s="80">
        <v>-0.68735380000000001</v>
      </c>
      <c r="E49" s="84">
        <v>1.16883547E-2</v>
      </c>
      <c r="F49" s="82">
        <v>-0.27351838810000001</v>
      </c>
      <c r="G49" s="78">
        <v>-68.735380000000006</v>
      </c>
      <c r="H49" s="3">
        <v>0.58441773500000005</v>
      </c>
      <c r="I49" s="3">
        <v>383.77444700000001</v>
      </c>
      <c r="J49" s="3">
        <v>-10.7388369609856</v>
      </c>
      <c r="K49" s="83">
        <v>597.93989699999997</v>
      </c>
    </row>
    <row r="50" spans="1:11" x14ac:dyDescent="0.25">
      <c r="A50" s="77">
        <v>38078</v>
      </c>
      <c r="B50" s="78">
        <v>-66010</v>
      </c>
      <c r="C50" s="79">
        <v>-50925.497900000002</v>
      </c>
      <c r="D50" s="80">
        <v>3.7577015299999998</v>
      </c>
      <c r="E50" s="84">
        <v>-3.9587471499999999E-2</v>
      </c>
      <c r="F50" s="82">
        <v>-9.4664629200000003E-2</v>
      </c>
      <c r="G50" s="78">
        <v>375.77015299999999</v>
      </c>
      <c r="H50" s="3">
        <v>-1.9793735750000001</v>
      </c>
      <c r="I50" s="3">
        <v>-2694.8913729999999</v>
      </c>
      <c r="J50" s="3">
        <v>6.7571575633128003</v>
      </c>
      <c r="K50" s="83">
        <v>1947.787012</v>
      </c>
    </row>
    <row r="51" spans="1:11" x14ac:dyDescent="0.25">
      <c r="A51" s="77">
        <v>38108</v>
      </c>
      <c r="B51" s="78">
        <v>-72851</v>
      </c>
      <c r="C51" s="79">
        <v>-58957.039400000001</v>
      </c>
      <c r="D51" s="80">
        <v>4.12949872</v>
      </c>
      <c r="E51" s="84">
        <v>-4.0513526299999998E-2</v>
      </c>
      <c r="F51" s="82">
        <v>-0.1097614556</v>
      </c>
      <c r="G51" s="78">
        <v>412.94987200000003</v>
      </c>
      <c r="H51" s="3">
        <v>-2.0256763150000001</v>
      </c>
      <c r="I51" s="3">
        <v>-2780.3087089999999</v>
      </c>
      <c r="J51" s="3">
        <v>5.2050034223134896</v>
      </c>
      <c r="K51" s="83">
        <v>2303.4002829999999</v>
      </c>
    </row>
    <row r="52" spans="1:11" x14ac:dyDescent="0.25">
      <c r="A52" s="77">
        <v>38139</v>
      </c>
      <c r="B52" s="78">
        <v>-65250</v>
      </c>
      <c r="C52" s="79">
        <v>-57110.977599999998</v>
      </c>
      <c r="D52" s="80">
        <v>3.9234019199999999</v>
      </c>
      <c r="E52" s="84">
        <v>-3.8052241399999999E-2</v>
      </c>
      <c r="F52" s="82">
        <v>-0.1118235776</v>
      </c>
      <c r="G52" s="78">
        <v>392.340192</v>
      </c>
      <c r="H52" s="3">
        <v>-1.90261207</v>
      </c>
      <c r="I52" s="3">
        <v>-2658.0706</v>
      </c>
      <c r="J52" s="3">
        <v>4.4316835044490102</v>
      </c>
      <c r="K52" s="83">
        <v>2275.0574200000001</v>
      </c>
    </row>
    <row r="53" spans="1:11" x14ac:dyDescent="0.25">
      <c r="A53" s="77">
        <v>38169</v>
      </c>
      <c r="B53" s="78">
        <v>-66650</v>
      </c>
      <c r="C53" s="79">
        <v>-57021.712699999996</v>
      </c>
      <c r="D53" s="80">
        <v>3.8182161200000002</v>
      </c>
      <c r="E53" s="84">
        <v>-3.8302276199999999E-2</v>
      </c>
      <c r="F53" s="82">
        <v>-0.1071160392</v>
      </c>
      <c r="G53" s="78">
        <v>381.82161200000002</v>
      </c>
      <c r="H53" s="3">
        <v>-1.91511381</v>
      </c>
      <c r="I53" s="3">
        <v>-2803.0570109999999</v>
      </c>
      <c r="J53" s="3">
        <v>4.9791422313484004</v>
      </c>
      <c r="K53" s="83">
        <v>2323.0200850000001</v>
      </c>
    </row>
    <row r="54" spans="1:11" x14ac:dyDescent="0.25">
      <c r="A54" s="77">
        <v>38200</v>
      </c>
      <c r="B54" s="78">
        <v>-66200</v>
      </c>
      <c r="C54" s="79">
        <v>-57343.145199999999</v>
      </c>
      <c r="D54" s="80">
        <v>3.78243945</v>
      </c>
      <c r="E54" s="84">
        <v>-3.7655631699999997E-2</v>
      </c>
      <c r="F54" s="82">
        <v>-0.1103506018</v>
      </c>
      <c r="G54" s="78">
        <v>378.243945</v>
      </c>
      <c r="H54" s="3">
        <v>-1.882781585</v>
      </c>
      <c r="I54" s="3">
        <v>-2802.7773579999998</v>
      </c>
      <c r="J54" s="3">
        <v>4.5451055441478498</v>
      </c>
      <c r="K54" s="83">
        <v>2383.2140909999998</v>
      </c>
    </row>
    <row r="55" spans="1:11" x14ac:dyDescent="0.25">
      <c r="A55" s="77">
        <v>38231</v>
      </c>
      <c r="B55" s="78">
        <v>-64950</v>
      </c>
      <c r="C55" s="79">
        <v>-56092.147499999999</v>
      </c>
      <c r="D55" s="80">
        <v>3.6649717599999998</v>
      </c>
      <c r="E55" s="84">
        <v>-3.6051460899999999E-2</v>
      </c>
      <c r="F55" s="82">
        <v>-0.1102872884</v>
      </c>
      <c r="G55" s="78">
        <v>366.49717600000002</v>
      </c>
      <c r="H55" s="3">
        <v>-1.8025730449999999</v>
      </c>
      <c r="I55" s="3">
        <v>-2713.1896579999998</v>
      </c>
      <c r="J55" s="3">
        <v>3.9337776865160898</v>
      </c>
      <c r="K55" s="83">
        <v>2377.2934799999998</v>
      </c>
    </row>
    <row r="56" spans="1:11" x14ac:dyDescent="0.25">
      <c r="A56" s="77">
        <v>38261</v>
      </c>
      <c r="B56" s="78">
        <v>-66650</v>
      </c>
      <c r="C56" s="79">
        <v>-52514.368300000002</v>
      </c>
      <c r="D56" s="80">
        <v>3.4958226099999998</v>
      </c>
      <c r="E56" s="84">
        <v>-3.6562879700000002E-2</v>
      </c>
      <c r="F56" s="82">
        <v>-0.1050207761</v>
      </c>
      <c r="G56" s="78">
        <v>349.58226100000002</v>
      </c>
      <c r="H56" s="3">
        <v>-1.8281439850000001</v>
      </c>
      <c r="I56" s="3">
        <v>-2838.0172349999998</v>
      </c>
      <c r="J56" s="3">
        <v>5.0844993839835801</v>
      </c>
      <c r="K56" s="83">
        <v>2271.668772</v>
      </c>
    </row>
    <row r="57" spans="1:11" x14ac:dyDescent="0.25">
      <c r="A57" s="77">
        <v>38292</v>
      </c>
      <c r="B57" s="78">
        <v>-65250</v>
      </c>
      <c r="C57" s="79">
        <v>-43943.988700000002</v>
      </c>
      <c r="D57" s="80">
        <v>2.5280914600000002</v>
      </c>
      <c r="E57" s="84">
        <v>-2.9103158800000001E-2</v>
      </c>
      <c r="F57" s="82">
        <v>-7.5806247399999999E-2</v>
      </c>
      <c r="G57" s="78">
        <v>252.809146</v>
      </c>
      <c r="H57" s="3">
        <v>-1.4551579400000001</v>
      </c>
      <c r="I57" s="3">
        <v>-2640.552717</v>
      </c>
      <c r="J57" s="3">
        <v>5.1941626283367599</v>
      </c>
      <c r="K57" s="83">
        <v>1935.8214330000001</v>
      </c>
    </row>
    <row r="58" spans="1:11" x14ac:dyDescent="0.25">
      <c r="A58" s="77">
        <v>38322</v>
      </c>
      <c r="B58" s="78">
        <v>-119350</v>
      </c>
      <c r="C58" s="79">
        <v>-50768.7215</v>
      </c>
      <c r="D58" s="80">
        <v>1.84557357</v>
      </c>
      <c r="E58" s="84">
        <v>-3.7677666300000003E-2</v>
      </c>
      <c r="F58" s="82">
        <v>-0.13809789929999999</v>
      </c>
      <c r="G58" s="78">
        <v>184.557357</v>
      </c>
      <c r="H58" s="3">
        <v>-1.8838833150000001</v>
      </c>
      <c r="I58" s="3">
        <v>-3573.7679969999999</v>
      </c>
      <c r="J58" s="3">
        <v>10.221078713210099</v>
      </c>
      <c r="K58" s="83">
        <v>2278.1638549999998</v>
      </c>
    </row>
    <row r="59" spans="1:11" x14ac:dyDescent="0.25">
      <c r="A59" s="77">
        <v>38353</v>
      </c>
      <c r="B59" s="78">
        <v>-117196</v>
      </c>
      <c r="C59" s="79">
        <v>-47574.726699999999</v>
      </c>
      <c r="D59" s="80">
        <v>1.3722411800000001</v>
      </c>
      <c r="E59" s="84">
        <v>-3.3305927399999997E-2</v>
      </c>
      <c r="F59" s="82">
        <v>-0.118011333</v>
      </c>
      <c r="G59" s="78">
        <v>137.224118</v>
      </c>
      <c r="H59" s="3">
        <v>-1.6652963700000001</v>
      </c>
      <c r="I59" s="3">
        <v>-3670.479081</v>
      </c>
      <c r="J59" s="3">
        <v>11.8215370294319</v>
      </c>
      <c r="K59" s="83">
        <v>2176.519319</v>
      </c>
    </row>
    <row r="60" spans="1:11" x14ac:dyDescent="0.25">
      <c r="A60" s="77">
        <v>38384</v>
      </c>
      <c r="B60" s="78">
        <v>-106996</v>
      </c>
      <c r="C60" s="79">
        <v>-43481.098599999998</v>
      </c>
      <c r="D60" s="80">
        <v>1.62074556</v>
      </c>
      <c r="E60" s="84">
        <v>-3.1073468999999999E-2</v>
      </c>
      <c r="F60" s="82">
        <v>-0.11632845040000001</v>
      </c>
      <c r="G60" s="78">
        <v>162.074556</v>
      </c>
      <c r="H60" s="3">
        <v>-1.55367345</v>
      </c>
      <c r="I60" s="3">
        <v>-3188.6368889999999</v>
      </c>
      <c r="J60" s="3">
        <v>8.8248459958932308</v>
      </c>
      <c r="K60" s="83">
        <v>2024.9513669999999</v>
      </c>
    </row>
    <row r="61" spans="1:11" x14ac:dyDescent="0.25">
      <c r="A61" s="77">
        <v>38412</v>
      </c>
      <c r="B61" s="78">
        <v>-60590</v>
      </c>
      <c r="C61" s="79">
        <v>-45948.922700000003</v>
      </c>
      <c r="D61" s="80">
        <v>2.6976330000000002</v>
      </c>
      <c r="E61" s="84">
        <v>-2.8955665299999999E-2</v>
      </c>
      <c r="F61" s="82">
        <v>-8.3243264900000002E-2</v>
      </c>
      <c r="G61" s="78">
        <v>269.76330000000002</v>
      </c>
      <c r="H61" s="3">
        <v>-1.447783265</v>
      </c>
      <c r="I61" s="3">
        <v>-2736.5304500000002</v>
      </c>
      <c r="J61" s="3">
        <v>4.2295660506502397</v>
      </c>
      <c r="K61" s="83">
        <v>2175.1043719999998</v>
      </c>
    </row>
    <row r="62" spans="1:11" x14ac:dyDescent="0.25">
      <c r="A62" s="77">
        <v>38443</v>
      </c>
      <c r="B62" s="78">
        <v>-66010</v>
      </c>
      <c r="C62" s="79">
        <v>-50000.516499999998</v>
      </c>
      <c r="D62" s="80">
        <v>3.3748245300000002</v>
      </c>
      <c r="E62" s="84">
        <v>-3.2855526599999997E-2</v>
      </c>
      <c r="F62" s="82">
        <v>-9.7750830900000002E-2</v>
      </c>
      <c r="G62" s="78">
        <v>337.48245300000002</v>
      </c>
      <c r="H62" s="3">
        <v>-1.64277633</v>
      </c>
      <c r="I62" s="3">
        <v>-2668.3822359999999</v>
      </c>
      <c r="J62" s="3">
        <v>2.27949212867899</v>
      </c>
      <c r="K62" s="83">
        <v>2412.071457</v>
      </c>
    </row>
    <row r="63" spans="1:11" x14ac:dyDescent="0.25">
      <c r="A63" s="77">
        <v>38473</v>
      </c>
      <c r="B63" s="78">
        <v>-72851</v>
      </c>
      <c r="C63" s="79">
        <v>-57074.197999999997</v>
      </c>
      <c r="D63" s="80">
        <v>3.7183610499999999</v>
      </c>
      <c r="E63" s="84">
        <v>-3.41369329E-2</v>
      </c>
      <c r="F63" s="82">
        <v>-0.1078999801</v>
      </c>
      <c r="G63" s="78">
        <v>371.83610499999998</v>
      </c>
      <c r="H63" s="3">
        <v>-1.7068466449999999</v>
      </c>
      <c r="I63" s="3">
        <v>-2750.407929</v>
      </c>
      <c r="J63" s="3">
        <v>0.82315592060232701</v>
      </c>
      <c r="K63" s="83">
        <v>2798.6280179999999</v>
      </c>
    </row>
    <row r="64" spans="1:11" x14ac:dyDescent="0.25">
      <c r="A64" s="77">
        <v>38504</v>
      </c>
      <c r="B64" s="78">
        <v>-65250</v>
      </c>
      <c r="C64" s="79">
        <v>-54813.4666</v>
      </c>
      <c r="D64" s="80">
        <v>3.5363262199999999</v>
      </c>
      <c r="E64" s="84">
        <v>-3.2235601099999997E-2</v>
      </c>
      <c r="F64" s="82">
        <v>-0.10818016480000001</v>
      </c>
      <c r="G64" s="78">
        <v>353.63262200000003</v>
      </c>
      <c r="H64" s="3">
        <v>-1.6117800550000001</v>
      </c>
      <c r="I64" s="3">
        <v>-2620.840831</v>
      </c>
      <c r="J64" s="3">
        <v>0.382907871321013</v>
      </c>
      <c r="K64" s="83">
        <v>2731.2938859999999</v>
      </c>
    </row>
    <row r="65" spans="1:11" x14ac:dyDescent="0.25">
      <c r="A65" s="77">
        <v>38534</v>
      </c>
      <c r="B65" s="78">
        <v>-66650</v>
      </c>
      <c r="C65" s="79">
        <v>-54952.7598</v>
      </c>
      <c r="D65" s="80">
        <v>3.4455845900000002</v>
      </c>
      <c r="E65" s="84">
        <v>-3.2328048400000003E-2</v>
      </c>
      <c r="F65" s="82">
        <v>-0.10477740570000001</v>
      </c>
      <c r="G65" s="78">
        <v>344.55845900000003</v>
      </c>
      <c r="H65" s="3">
        <v>-1.61640242</v>
      </c>
      <c r="I65" s="3">
        <v>-2756.848234</v>
      </c>
      <c r="J65" s="3">
        <v>0.82428418891170396</v>
      </c>
      <c r="K65" s="83">
        <v>2787.8840270000001</v>
      </c>
    </row>
    <row r="66" spans="1:11" x14ac:dyDescent="0.25">
      <c r="A66" s="77">
        <v>38565</v>
      </c>
      <c r="B66" s="78">
        <v>-66200</v>
      </c>
      <c r="C66" s="79">
        <v>-55116.121899999998</v>
      </c>
      <c r="D66" s="80">
        <v>3.4169382700000002</v>
      </c>
      <c r="E66" s="84">
        <v>-3.18648136E-2</v>
      </c>
      <c r="F66" s="82">
        <v>-0.1072689308</v>
      </c>
      <c r="G66" s="78">
        <v>341.693827</v>
      </c>
      <c r="H66" s="3">
        <v>-1.5932406800000001</v>
      </c>
      <c r="I66" s="3">
        <v>-2751.3712110000001</v>
      </c>
      <c r="J66" s="3">
        <v>0.55015195071868594</v>
      </c>
      <c r="K66" s="83">
        <v>2839.932691</v>
      </c>
    </row>
    <row r="67" spans="1:11" x14ac:dyDescent="0.25">
      <c r="A67" s="77">
        <v>38596</v>
      </c>
      <c r="B67" s="78">
        <v>-64950</v>
      </c>
      <c r="C67" s="79">
        <v>-22984.862099999998</v>
      </c>
      <c r="D67" s="80">
        <v>0.32483235999999999</v>
      </c>
      <c r="E67" s="84">
        <v>-5.4467884000000003E-3</v>
      </c>
      <c r="F67" s="82">
        <v>-7.3701323700000002E-2</v>
      </c>
      <c r="G67" s="78">
        <v>32.483235999999998</v>
      </c>
      <c r="H67" s="3">
        <v>-0.27233942</v>
      </c>
      <c r="I67" s="3">
        <v>-454.66949199999999</v>
      </c>
      <c r="J67" s="3">
        <v>-2.3311482546201199</v>
      </c>
      <c r="K67" s="83">
        <v>1205.092703</v>
      </c>
    </row>
    <row r="68" spans="1:11" x14ac:dyDescent="0.25">
      <c r="A68" s="77">
        <v>38626</v>
      </c>
      <c r="B68" s="78">
        <v>-66650</v>
      </c>
      <c r="C68" s="79">
        <v>-18830.613499999999</v>
      </c>
      <c r="D68" s="80">
        <v>0.16539977</v>
      </c>
      <c r="E68" s="84">
        <v>-5.9001052999999998E-3</v>
      </c>
      <c r="F68" s="82">
        <v>-7.1151353700000003E-2</v>
      </c>
      <c r="G68" s="78">
        <v>16.539977</v>
      </c>
      <c r="H68" s="3">
        <v>-0.29500526500000002</v>
      </c>
      <c r="I68" s="3">
        <v>-507.51012400000002</v>
      </c>
      <c r="J68" s="3">
        <v>-1.2491318275154</v>
      </c>
      <c r="K68" s="83">
        <v>1002.7527229999999</v>
      </c>
    </row>
    <row r="69" spans="1:11" x14ac:dyDescent="0.25">
      <c r="A69" s="77">
        <v>38657</v>
      </c>
      <c r="B69" s="78">
        <v>-65250</v>
      </c>
      <c r="C69" s="79">
        <v>-18192.2147</v>
      </c>
      <c r="D69" s="80">
        <v>8.3859219999999998E-2</v>
      </c>
      <c r="E69" s="84">
        <v>-6.0323657999999999E-3</v>
      </c>
      <c r="F69" s="82">
        <v>-7.18075351E-2</v>
      </c>
      <c r="G69" s="78">
        <v>8.3859220000000008</v>
      </c>
      <c r="H69" s="3">
        <v>-0.30161829000000001</v>
      </c>
      <c r="I69" s="3">
        <v>-570.91517299999998</v>
      </c>
      <c r="J69" s="3">
        <v>-0.82200410677618096</v>
      </c>
      <c r="K69" s="83">
        <v>983.20141999999998</v>
      </c>
    </row>
    <row r="70" spans="1:11" x14ac:dyDescent="0.25">
      <c r="A70" s="77">
        <v>38687</v>
      </c>
      <c r="B70" s="78">
        <v>-119350</v>
      </c>
      <c r="C70" s="79">
        <v>-22110.147099999998</v>
      </c>
      <c r="D70" s="80">
        <v>-0.54767012000000004</v>
      </c>
      <c r="E70" s="84">
        <v>-1.23821639E-2</v>
      </c>
      <c r="F70" s="82">
        <v>-0.13863332370000001</v>
      </c>
      <c r="G70" s="78">
        <v>-54.767012000000001</v>
      </c>
      <c r="H70" s="3">
        <v>-0.61910819500000003</v>
      </c>
      <c r="I70" s="3">
        <v>-1271.2212280000001</v>
      </c>
      <c r="J70" s="3">
        <v>1.8887540041067801</v>
      </c>
      <c r="K70" s="83">
        <v>1214.3177290000001</v>
      </c>
    </row>
    <row r="71" spans="1:11" x14ac:dyDescent="0.25">
      <c r="A71" s="77">
        <v>38718</v>
      </c>
      <c r="B71" s="78">
        <v>-117196</v>
      </c>
      <c r="C71" s="79">
        <v>-21742.592100000002</v>
      </c>
      <c r="D71" s="80">
        <v>-0.60902509000000005</v>
      </c>
      <c r="E71" s="84">
        <v>-1.1693400499999999E-2</v>
      </c>
      <c r="F71" s="82">
        <v>-0.13974339229999999</v>
      </c>
      <c r="G71" s="78">
        <v>-60.902509000000002</v>
      </c>
      <c r="H71" s="3">
        <v>-0.58467002499999998</v>
      </c>
      <c r="I71" s="3">
        <v>-1403.563688</v>
      </c>
      <c r="J71" s="3">
        <v>2.63278028747433</v>
      </c>
      <c r="K71" s="83">
        <v>1211.9895300000001</v>
      </c>
    </row>
    <row r="72" spans="1:11" x14ac:dyDescent="0.25">
      <c r="A72" s="77">
        <v>38749</v>
      </c>
      <c r="B72" s="78">
        <v>-106996</v>
      </c>
      <c r="C72" s="79">
        <v>-18689.655500000001</v>
      </c>
      <c r="D72" s="80">
        <v>-0.38776269000000002</v>
      </c>
      <c r="E72" s="84">
        <v>-9.9795300999999999E-3</v>
      </c>
      <c r="F72" s="82">
        <v>-0.12292108440000001</v>
      </c>
      <c r="G72" s="78">
        <v>-38.776268999999999</v>
      </c>
      <c r="H72" s="3">
        <v>-0.49897650500000001</v>
      </c>
      <c r="I72" s="3">
        <v>-1108.865131</v>
      </c>
      <c r="J72" s="3">
        <v>1.5528514715948001</v>
      </c>
      <c r="K72" s="83">
        <v>1057.161619</v>
      </c>
    </row>
    <row r="73" spans="1:11" x14ac:dyDescent="0.25">
      <c r="A73" s="77">
        <v>38777</v>
      </c>
      <c r="B73" s="78">
        <v>-60590</v>
      </c>
      <c r="C73" s="79">
        <v>-15985.0952</v>
      </c>
      <c r="D73" s="80">
        <v>0.39238983999999999</v>
      </c>
      <c r="E73" s="84">
        <v>-2.8080052000000002E-3</v>
      </c>
      <c r="F73" s="82">
        <v>-7.3184466000000004E-2</v>
      </c>
      <c r="G73" s="78">
        <v>39.238984000000002</v>
      </c>
      <c r="H73" s="3">
        <v>-0.14040026</v>
      </c>
      <c r="I73" s="3">
        <v>-228.27093099999999</v>
      </c>
      <c r="J73" s="3">
        <v>-2.4033322381930202</v>
      </c>
      <c r="K73" s="83">
        <v>916.43502699999999</v>
      </c>
    </row>
    <row r="74" spans="1:11" x14ac:dyDescent="0.25">
      <c r="A74" s="77">
        <v>38808</v>
      </c>
      <c r="B74" s="78">
        <v>-66010</v>
      </c>
      <c r="C74" s="79">
        <v>-16955.834500000001</v>
      </c>
      <c r="D74" s="80">
        <v>0.40260157000000002</v>
      </c>
      <c r="E74" s="84">
        <v>-2.4595891999999999E-3</v>
      </c>
      <c r="F74" s="82">
        <v>-4.8822274200000002E-2</v>
      </c>
      <c r="G74" s="78">
        <v>40.260157</v>
      </c>
      <c r="H74" s="3">
        <v>-0.12297946</v>
      </c>
      <c r="I74" s="3">
        <v>-176.761966</v>
      </c>
      <c r="J74" s="3">
        <v>-2.81663134839151</v>
      </c>
      <c r="K74" s="83">
        <v>987.40752599999996</v>
      </c>
    </row>
    <row r="75" spans="1:11" x14ac:dyDescent="0.25">
      <c r="A75" s="77">
        <v>38838</v>
      </c>
      <c r="B75" s="78">
        <v>-72851</v>
      </c>
      <c r="C75" s="79">
        <v>-22602.089899999999</v>
      </c>
      <c r="D75" s="80">
        <v>0.58803859999999997</v>
      </c>
      <c r="E75" s="84">
        <v>-2.4395749000000002E-3</v>
      </c>
      <c r="F75" s="82">
        <v>-5.1061330299999999E-2</v>
      </c>
      <c r="G75" s="78">
        <v>58.80386</v>
      </c>
      <c r="H75" s="3">
        <v>-0.121978745</v>
      </c>
      <c r="I75" s="3">
        <v>-168.960679</v>
      </c>
      <c r="J75" s="3">
        <v>-4.01159589322382</v>
      </c>
      <c r="K75" s="83">
        <v>1333.5387700000001</v>
      </c>
    </row>
    <row r="76" spans="1:11" x14ac:dyDescent="0.25">
      <c r="A76" s="77">
        <v>38869</v>
      </c>
      <c r="B76" s="78">
        <v>-65250</v>
      </c>
      <c r="C76" s="79">
        <v>-21567.7683</v>
      </c>
      <c r="D76" s="80">
        <v>0.52641537000000005</v>
      </c>
      <c r="E76" s="84">
        <v>-1.9115974E-3</v>
      </c>
      <c r="F76" s="82">
        <v>-5.3341855000000001E-2</v>
      </c>
      <c r="G76" s="78">
        <v>52.641537</v>
      </c>
      <c r="H76" s="3">
        <v>-9.5579869999999997E-2</v>
      </c>
      <c r="I76" s="3">
        <v>-133.541697</v>
      </c>
      <c r="J76" s="3">
        <v>-3.93732703627653</v>
      </c>
      <c r="K76" s="83">
        <v>1290.227897</v>
      </c>
    </row>
    <row r="77" spans="1:11" x14ac:dyDescent="0.25">
      <c r="A77" s="77">
        <v>38899</v>
      </c>
      <c r="B77" s="78">
        <v>-66650</v>
      </c>
      <c r="C77" s="79">
        <v>-21875.557000000001</v>
      </c>
      <c r="D77" s="80">
        <v>0.51793577999999996</v>
      </c>
      <c r="E77" s="84">
        <v>-2.2678544999999999E-3</v>
      </c>
      <c r="F77" s="82">
        <v>-6.1068540999999997E-2</v>
      </c>
      <c r="G77" s="78">
        <v>51.793577999999997</v>
      </c>
      <c r="H77" s="3">
        <v>-0.113392725</v>
      </c>
      <c r="I77" s="3">
        <v>-170.85426699999999</v>
      </c>
      <c r="J77" s="3">
        <v>-3.8750595482546202</v>
      </c>
      <c r="K77" s="83">
        <v>1328.404804</v>
      </c>
    </row>
    <row r="78" spans="1:11" x14ac:dyDescent="0.25">
      <c r="A78" s="77">
        <v>38930</v>
      </c>
      <c r="B78" s="78">
        <v>-66200</v>
      </c>
      <c r="C78" s="79">
        <v>-21771.0255</v>
      </c>
      <c r="D78" s="80">
        <v>0.50638139999999998</v>
      </c>
      <c r="E78" s="84">
        <v>-2.2854426000000001E-3</v>
      </c>
      <c r="F78" s="82">
        <v>-6.1422531000000002E-2</v>
      </c>
      <c r="G78" s="78">
        <v>50.63814</v>
      </c>
      <c r="H78" s="3">
        <v>-0.11427213</v>
      </c>
      <c r="I78" s="3">
        <v>-174.529529</v>
      </c>
      <c r="J78" s="3">
        <v>-3.8496183436002802</v>
      </c>
      <c r="K78" s="83">
        <v>1339.342764</v>
      </c>
    </row>
    <row r="79" spans="1:11" x14ac:dyDescent="0.25">
      <c r="A79" s="77">
        <v>38961</v>
      </c>
      <c r="B79" s="78">
        <v>-66258</v>
      </c>
      <c r="C79" s="79">
        <v>-21078.150900000001</v>
      </c>
      <c r="D79" s="80">
        <v>0.49673226999999998</v>
      </c>
      <c r="E79" s="84">
        <v>-2.4262133000000001E-3</v>
      </c>
      <c r="F79" s="82">
        <v>-5.7270620899999999E-2</v>
      </c>
      <c r="G79" s="78">
        <v>49.673226999999997</v>
      </c>
      <c r="H79" s="3">
        <v>-0.121310665</v>
      </c>
      <c r="I79" s="3">
        <v>-186.26934499999999</v>
      </c>
      <c r="J79" s="3">
        <v>-3.67679945242985</v>
      </c>
      <c r="K79" s="83">
        <v>1315.7613670000001</v>
      </c>
    </row>
    <row r="80" spans="1:11" x14ac:dyDescent="0.25">
      <c r="A80" s="77">
        <v>38991</v>
      </c>
      <c r="B80" s="78">
        <v>-66650</v>
      </c>
      <c r="C80" s="79">
        <v>-16850.010600000001</v>
      </c>
      <c r="D80" s="80">
        <v>0.35161782000000003</v>
      </c>
      <c r="E80" s="84">
        <v>-2.9485501999999999E-3</v>
      </c>
      <c r="F80" s="82">
        <v>-5.6673440899999997E-2</v>
      </c>
      <c r="G80" s="78">
        <v>35.161782000000002</v>
      </c>
      <c r="H80" s="3">
        <v>-0.14742751000000001</v>
      </c>
      <c r="I80" s="3">
        <v>-237.47593499999999</v>
      </c>
      <c r="J80" s="3">
        <v>-2.64316440793977</v>
      </c>
      <c r="K80" s="83">
        <v>1065.206694</v>
      </c>
    </row>
    <row r="81" spans="1:11" x14ac:dyDescent="0.25">
      <c r="A81" s="77">
        <v>39022</v>
      </c>
      <c r="B81" s="78">
        <v>-65250</v>
      </c>
      <c r="C81" s="79">
        <v>-15967.271500000001</v>
      </c>
      <c r="D81" s="80">
        <v>0.31101846999999999</v>
      </c>
      <c r="E81" s="84">
        <v>-3.1872843E-3</v>
      </c>
      <c r="F81" s="82">
        <v>-6.0220909400000001E-2</v>
      </c>
      <c r="G81" s="78">
        <v>31.101846999999999</v>
      </c>
      <c r="H81" s="3">
        <v>-0.159364215</v>
      </c>
      <c r="I81" s="3">
        <v>-278.07826</v>
      </c>
      <c r="J81" s="3">
        <v>-2.33543189596167</v>
      </c>
      <c r="K81" s="83">
        <v>1022.5174050000001</v>
      </c>
    </row>
    <row r="82" spans="1:11" x14ac:dyDescent="0.25">
      <c r="A82" s="77">
        <v>39052</v>
      </c>
      <c r="B82" s="78">
        <v>-119350</v>
      </c>
      <c r="C82" s="79">
        <v>-17245.864399999999</v>
      </c>
      <c r="D82" s="80">
        <v>3.1340949999999999E-2</v>
      </c>
      <c r="E82" s="84">
        <v>-7.5116543000000001E-3</v>
      </c>
      <c r="F82" s="82">
        <v>-0.1237089913</v>
      </c>
      <c r="G82" s="78">
        <v>3.1340949999999999</v>
      </c>
      <c r="H82" s="3">
        <v>-0.37558271500000001</v>
      </c>
      <c r="I82" s="3">
        <v>-710.85939199999996</v>
      </c>
      <c r="J82" s="3">
        <v>-1.1673193702943201</v>
      </c>
      <c r="K82" s="83">
        <v>1119.5056709999999</v>
      </c>
    </row>
    <row r="83" spans="1:11" x14ac:dyDescent="0.25">
      <c r="A83" s="77">
        <v>39083</v>
      </c>
      <c r="B83" s="78">
        <v>-117196</v>
      </c>
      <c r="C83" s="79">
        <v>-16200.606900000001</v>
      </c>
      <c r="D83" s="80">
        <v>1.9004340000000002E-2</v>
      </c>
      <c r="E83" s="84">
        <v>-7.2632447999999997E-3</v>
      </c>
      <c r="F83" s="82">
        <v>-0.13001965530000001</v>
      </c>
      <c r="G83" s="78">
        <v>1.900434</v>
      </c>
      <c r="H83" s="3">
        <v>-0.36316224000000003</v>
      </c>
      <c r="I83" s="3">
        <v>-798.84663599999999</v>
      </c>
      <c r="J83" s="3">
        <v>-0.689799863107461</v>
      </c>
      <c r="K83" s="83">
        <v>1064.516269</v>
      </c>
    </row>
    <row r="84" spans="1:11" x14ac:dyDescent="0.25">
      <c r="A84" s="77">
        <v>39114</v>
      </c>
      <c r="B84" s="78">
        <v>-106996</v>
      </c>
      <c r="C84" s="79">
        <v>-14722.287700000001</v>
      </c>
      <c r="D84" s="80">
        <v>7.3056999999999997E-2</v>
      </c>
      <c r="E84" s="84">
        <v>-6.0001930999999996E-3</v>
      </c>
      <c r="F84" s="82">
        <v>-0.1080856738</v>
      </c>
      <c r="G84" s="78">
        <v>7.3056999999999999</v>
      </c>
      <c r="H84" s="3">
        <v>-0.30000965499999999</v>
      </c>
      <c r="I84" s="3">
        <v>-626.30804799999999</v>
      </c>
      <c r="J84" s="3">
        <v>-0.985159753593429</v>
      </c>
      <c r="K84" s="83">
        <v>980.67969800000003</v>
      </c>
    </row>
    <row r="85" spans="1:11" x14ac:dyDescent="0.25">
      <c r="A85" s="77">
        <v>39142</v>
      </c>
      <c r="B85" s="78">
        <v>-60590</v>
      </c>
      <c r="C85" s="79">
        <v>-15432.539500000001</v>
      </c>
      <c r="D85" s="80">
        <v>0.3065117</v>
      </c>
      <c r="E85" s="84">
        <v>-2.4588364E-3</v>
      </c>
      <c r="F85" s="82">
        <v>-6.3396491799999996E-2</v>
      </c>
      <c r="G85" s="78">
        <v>30.65117</v>
      </c>
      <c r="H85" s="3">
        <v>-0.12294181999999999</v>
      </c>
      <c r="I85" s="3">
        <v>-235.84404699999999</v>
      </c>
      <c r="J85" s="3">
        <v>-2.4102001368925401</v>
      </c>
      <c r="K85" s="83">
        <v>1039.8214889999999</v>
      </c>
    </row>
    <row r="86" spans="1:11" x14ac:dyDescent="0.25">
      <c r="A86" s="77">
        <v>39173</v>
      </c>
      <c r="B86" s="78">
        <v>-66010</v>
      </c>
      <c r="C86" s="79">
        <v>-16225.6219</v>
      </c>
      <c r="D86" s="80">
        <v>0.3276329</v>
      </c>
      <c r="E86" s="84">
        <v>-2.4952294E-3</v>
      </c>
      <c r="F86" s="82">
        <v>-4.3875485200000001E-2</v>
      </c>
      <c r="G86" s="78">
        <v>32.763289999999998</v>
      </c>
      <c r="H86" s="3">
        <v>-0.12476147</v>
      </c>
      <c r="I86" s="3">
        <v>-214.88180299999999</v>
      </c>
      <c r="J86" s="3">
        <v>-2.6515162217659101</v>
      </c>
      <c r="K86" s="83">
        <v>1106.5851970000001</v>
      </c>
    </row>
    <row r="87" spans="1:11" x14ac:dyDescent="0.25">
      <c r="A87" s="77">
        <v>39203</v>
      </c>
      <c r="B87" s="78">
        <v>-72851</v>
      </c>
      <c r="C87" s="79">
        <v>-21592.429800000002</v>
      </c>
      <c r="D87" s="80">
        <v>0.48700974000000002</v>
      </c>
      <c r="E87" s="84">
        <v>-2.6001977000000001E-3</v>
      </c>
      <c r="F87" s="82">
        <v>-4.54076011E-2</v>
      </c>
      <c r="G87" s="78">
        <v>48.700974000000002</v>
      </c>
      <c r="H87" s="3">
        <v>-0.13000988499999999</v>
      </c>
      <c r="I87" s="3">
        <v>-216.965609</v>
      </c>
      <c r="J87" s="3">
        <v>-3.7564758384668</v>
      </c>
      <c r="K87" s="83">
        <v>1489.7446460000001</v>
      </c>
    </row>
    <row r="88" spans="1:11" x14ac:dyDescent="0.25">
      <c r="A88" s="77">
        <v>39234</v>
      </c>
      <c r="B88" s="78">
        <v>-65250</v>
      </c>
      <c r="C88" s="79">
        <v>-20531.037899999999</v>
      </c>
      <c r="D88" s="80">
        <v>0.42688555</v>
      </c>
      <c r="E88" s="84">
        <v>-2.0639136999999999E-3</v>
      </c>
      <c r="F88" s="82">
        <v>-4.7563747199999999E-2</v>
      </c>
      <c r="G88" s="78">
        <v>42.688555000000001</v>
      </c>
      <c r="H88" s="3">
        <v>-0.103195685</v>
      </c>
      <c r="I88" s="3">
        <v>-174.45486099999999</v>
      </c>
      <c r="J88" s="3">
        <v>-3.6798335386721401</v>
      </c>
      <c r="K88" s="83">
        <v>1435.0647369999999</v>
      </c>
    </row>
    <row r="89" spans="1:11" x14ac:dyDescent="0.25">
      <c r="A89" s="77">
        <v>39264</v>
      </c>
      <c r="B89" s="78">
        <v>-66650</v>
      </c>
      <c r="C89" s="79">
        <v>-20870.5134</v>
      </c>
      <c r="D89" s="80">
        <v>0.41772600999999998</v>
      </c>
      <c r="E89" s="84">
        <v>-2.2922567000000001E-3</v>
      </c>
      <c r="F89" s="82">
        <v>-5.3890059800000001E-2</v>
      </c>
      <c r="G89" s="78">
        <v>41.772601000000002</v>
      </c>
      <c r="H89" s="3">
        <v>-0.114612835</v>
      </c>
      <c r="I89" s="3">
        <v>-206.30650900000001</v>
      </c>
      <c r="J89" s="3">
        <v>-3.6575594798083499</v>
      </c>
      <c r="K89" s="83">
        <v>1475.3638800000001</v>
      </c>
    </row>
    <row r="90" spans="1:11" x14ac:dyDescent="0.25">
      <c r="A90" s="77">
        <v>39295</v>
      </c>
      <c r="B90" s="78">
        <v>-66933</v>
      </c>
      <c r="C90" s="79">
        <v>-20798.682199999999</v>
      </c>
      <c r="D90" s="80">
        <v>0.41299274000000002</v>
      </c>
      <c r="E90" s="84">
        <v>-2.3622862E-3</v>
      </c>
      <c r="F90" s="82">
        <v>-5.3834913400000003E-2</v>
      </c>
      <c r="G90" s="78">
        <v>41.299273999999997</v>
      </c>
      <c r="H90" s="3">
        <v>-0.11811431</v>
      </c>
      <c r="I90" s="3">
        <v>-214.893473</v>
      </c>
      <c r="J90" s="3">
        <v>-3.62356112251882</v>
      </c>
      <c r="K90" s="83">
        <v>1487.3691429999999</v>
      </c>
    </row>
    <row r="91" spans="1:11" x14ac:dyDescent="0.25">
      <c r="A91" s="77">
        <v>39326</v>
      </c>
      <c r="B91" s="78">
        <v>-69540</v>
      </c>
      <c r="C91" s="79">
        <v>-20286.624100000001</v>
      </c>
      <c r="D91" s="80">
        <v>0.42774116000000001</v>
      </c>
      <c r="E91" s="84">
        <v>-2.7320347000000002E-3</v>
      </c>
      <c r="F91" s="82">
        <v>-4.8742596399999998E-2</v>
      </c>
      <c r="G91" s="78">
        <v>42.774115999999999</v>
      </c>
      <c r="H91" s="3">
        <v>-0.136601735</v>
      </c>
      <c r="I91" s="3">
        <v>-248.586243</v>
      </c>
      <c r="J91" s="3">
        <v>-3.42526789869952</v>
      </c>
      <c r="K91" s="83">
        <v>1469.079279</v>
      </c>
    </row>
    <row r="92" spans="1:11" x14ac:dyDescent="0.25">
      <c r="A92" s="77">
        <v>39356</v>
      </c>
      <c r="B92" s="78">
        <v>-66650</v>
      </c>
      <c r="C92" s="79">
        <v>-16133.858200000001</v>
      </c>
      <c r="D92" s="80">
        <v>0.28434295999999998</v>
      </c>
      <c r="E92" s="84">
        <v>-2.7835824999999999E-3</v>
      </c>
      <c r="F92" s="82">
        <v>-5.0526118299999999E-2</v>
      </c>
      <c r="G92" s="78">
        <v>28.434296</v>
      </c>
      <c r="H92" s="3">
        <v>-0.13917912499999999</v>
      </c>
      <c r="I92" s="3">
        <v>-264.57179600000001</v>
      </c>
      <c r="J92" s="3">
        <v>-2.5321059548254601</v>
      </c>
      <c r="K92" s="83">
        <v>1180.720141</v>
      </c>
    </row>
    <row r="93" spans="1:11" x14ac:dyDescent="0.25">
      <c r="A93" s="77">
        <v>39387</v>
      </c>
      <c r="B93" s="78">
        <v>-65250</v>
      </c>
      <c r="C93" s="79">
        <v>-15335.3205</v>
      </c>
      <c r="D93" s="80">
        <v>0.25035776999999998</v>
      </c>
      <c r="E93" s="84">
        <v>-2.9036677000000002E-3</v>
      </c>
      <c r="F93" s="82">
        <v>-5.2888923900000002E-2</v>
      </c>
      <c r="G93" s="78">
        <v>25.035777</v>
      </c>
      <c r="H93" s="3">
        <v>-0.145183385</v>
      </c>
      <c r="I93" s="3">
        <v>-297.483405</v>
      </c>
      <c r="J93" s="3">
        <v>-2.2807006160164298</v>
      </c>
      <c r="K93" s="83">
        <v>1136.1362730000001</v>
      </c>
    </row>
    <row r="94" spans="1:11" x14ac:dyDescent="0.25">
      <c r="A94" s="77">
        <v>39417</v>
      </c>
      <c r="B94" s="78">
        <v>-119350</v>
      </c>
      <c r="C94" s="79">
        <v>-16623.580999999998</v>
      </c>
      <c r="D94" s="80">
        <v>-1.68695E-3</v>
      </c>
      <c r="E94" s="84">
        <v>-6.4396571999999997E-3</v>
      </c>
      <c r="F94" s="82">
        <v>-0.1110336769</v>
      </c>
      <c r="G94" s="78">
        <v>-0.16869500000000001</v>
      </c>
      <c r="H94" s="3">
        <v>-0.32198285999999998</v>
      </c>
      <c r="I94" s="3">
        <v>-713.42556300000001</v>
      </c>
      <c r="J94" s="3">
        <v>-1.35213990417522</v>
      </c>
      <c r="K94" s="83">
        <v>1245.2325169999999</v>
      </c>
    </row>
    <row r="95" spans="1:11" x14ac:dyDescent="0.25">
      <c r="A95" s="77">
        <v>39448</v>
      </c>
      <c r="B95" s="78">
        <v>-11796</v>
      </c>
      <c r="C95" s="79">
        <v>-13215.1492</v>
      </c>
      <c r="D95" s="80">
        <v>0.43747375999999999</v>
      </c>
      <c r="E95" s="84">
        <v>-1.5227860000000001E-4</v>
      </c>
      <c r="F95" s="82">
        <v>-1.5854863300000001E-2</v>
      </c>
      <c r="G95" s="78">
        <v>43.747376000000003</v>
      </c>
      <c r="H95" s="3">
        <v>-7.6139299999999997E-3</v>
      </c>
      <c r="I95" s="3">
        <v>-16.32949</v>
      </c>
      <c r="J95" s="3">
        <v>-2.6643071868583199</v>
      </c>
      <c r="K95" s="83">
        <v>1000.407591</v>
      </c>
    </row>
    <row r="96" spans="1:11" x14ac:dyDescent="0.25">
      <c r="A96" s="77">
        <v>39479</v>
      </c>
      <c r="B96" s="78">
        <v>-11796</v>
      </c>
      <c r="C96" s="79">
        <v>-12742.3886</v>
      </c>
      <c r="D96" s="80">
        <v>0.40961741000000002</v>
      </c>
      <c r="E96" s="84">
        <v>-1.02372E-4</v>
      </c>
      <c r="F96" s="82">
        <v>-1.23956532E-2</v>
      </c>
      <c r="G96" s="78">
        <v>40.961741000000004</v>
      </c>
      <c r="H96" s="3">
        <v>-5.1186000000000001E-3</v>
      </c>
      <c r="I96" s="3">
        <v>-8.3355879999999996</v>
      </c>
      <c r="J96" s="3">
        <v>-2.5911353867214202</v>
      </c>
      <c r="K96" s="83">
        <v>976.13150499999995</v>
      </c>
    </row>
    <row r="97" spans="1:11" x14ac:dyDescent="0.25">
      <c r="A97" s="77">
        <v>39508</v>
      </c>
      <c r="B97" s="78">
        <v>-7890</v>
      </c>
      <c r="C97" s="79">
        <v>-13919.297399999999</v>
      </c>
      <c r="D97" s="80">
        <v>0.40991358999999999</v>
      </c>
      <c r="E97" s="84">
        <v>3.2179609999999999E-4</v>
      </c>
      <c r="F97" s="82">
        <v>-1.27882837E-2</v>
      </c>
      <c r="G97" s="78">
        <v>40.991359000000003</v>
      </c>
      <c r="H97" s="3">
        <v>1.6089804999999999E-2</v>
      </c>
      <c r="I97" s="3">
        <v>42.215097</v>
      </c>
      <c r="J97" s="3">
        <v>-2.9749741273100598</v>
      </c>
      <c r="K97" s="83">
        <v>1077.340277</v>
      </c>
    </row>
    <row r="98" spans="1:11" x14ac:dyDescent="0.25">
      <c r="A98" s="77">
        <v>39539</v>
      </c>
      <c r="B98" s="78">
        <v>-15010</v>
      </c>
      <c r="C98" s="79">
        <v>-14812.238499999999</v>
      </c>
      <c r="D98" s="80">
        <v>0.41223101000000001</v>
      </c>
      <c r="E98" s="84">
        <v>-1.639604E-4</v>
      </c>
      <c r="F98" s="82">
        <v>-1.3067192999999999E-3</v>
      </c>
      <c r="G98" s="78">
        <v>41.223101</v>
      </c>
      <c r="H98" s="3">
        <v>-8.1980200000000003E-3</v>
      </c>
      <c r="I98" s="3">
        <v>-1.231025</v>
      </c>
      <c r="J98" s="3">
        <v>-3.0378461327857602</v>
      </c>
      <c r="K98" s="83">
        <v>1158.2136399999999</v>
      </c>
    </row>
    <row r="99" spans="1:11" x14ac:dyDescent="0.25">
      <c r="A99" s="77">
        <v>39569</v>
      </c>
      <c r="B99" s="78">
        <v>-20151</v>
      </c>
      <c r="C99" s="79">
        <v>-19884.3151</v>
      </c>
      <c r="D99" s="80">
        <v>0.55314041999999997</v>
      </c>
      <c r="E99" s="84">
        <v>-2.8411110000000001E-4</v>
      </c>
      <c r="F99" s="82">
        <v>-1.4554374999999999E-3</v>
      </c>
      <c r="G99" s="78">
        <v>55.314042000000001</v>
      </c>
      <c r="H99" s="3">
        <v>-1.4205555E-2</v>
      </c>
      <c r="I99" s="3">
        <v>-5.9219809999999997</v>
      </c>
      <c r="J99" s="3">
        <v>-4.0660281998631103</v>
      </c>
      <c r="K99" s="83">
        <v>1572.23551</v>
      </c>
    </row>
    <row r="100" spans="1:11" x14ac:dyDescent="0.25">
      <c r="A100" s="77">
        <v>39600</v>
      </c>
      <c r="B100" s="78">
        <v>-14250</v>
      </c>
      <c r="C100" s="79">
        <v>-18836.308300000001</v>
      </c>
      <c r="D100" s="80">
        <v>0.49470735999999998</v>
      </c>
      <c r="E100" s="84">
        <v>1.8309040000000001E-4</v>
      </c>
      <c r="F100" s="82">
        <v>-4.2158476000000002E-3</v>
      </c>
      <c r="G100" s="78">
        <v>49.470736000000002</v>
      </c>
      <c r="H100" s="3">
        <v>9.1545199999999993E-3</v>
      </c>
      <c r="I100" s="3">
        <v>40.043812000000003</v>
      </c>
      <c r="J100" s="3">
        <v>-3.9751759069130799</v>
      </c>
      <c r="K100" s="83">
        <v>1504.841829</v>
      </c>
    </row>
    <row r="101" spans="1:11" x14ac:dyDescent="0.25">
      <c r="A101" s="77">
        <v>39630</v>
      </c>
      <c r="B101" s="78">
        <v>-13950</v>
      </c>
      <c r="C101" s="79">
        <v>-19065.619900000002</v>
      </c>
      <c r="D101" s="80">
        <v>0.50311919000000005</v>
      </c>
      <c r="E101" s="84">
        <v>2.1450080000000001E-4</v>
      </c>
      <c r="F101" s="82">
        <v>-6.2769226999999997E-3</v>
      </c>
      <c r="G101" s="78">
        <v>50.311919000000003</v>
      </c>
      <c r="H101" s="3">
        <v>1.072504E-2</v>
      </c>
      <c r="I101" s="3">
        <v>43.495947999999999</v>
      </c>
      <c r="J101" s="3">
        <v>-4.0298370978781701</v>
      </c>
      <c r="K101" s="83">
        <v>1538.299295</v>
      </c>
    </row>
    <row r="102" spans="1:11" x14ac:dyDescent="0.25">
      <c r="A102" s="77">
        <v>39661</v>
      </c>
      <c r="B102" s="78">
        <v>-14233</v>
      </c>
      <c r="C102" s="79">
        <v>-18974.859199999999</v>
      </c>
      <c r="D102" s="80">
        <v>0.50107349000000001</v>
      </c>
      <c r="E102" s="84">
        <v>1.641026E-4</v>
      </c>
      <c r="F102" s="82">
        <v>-6.1063226000000002E-3</v>
      </c>
      <c r="G102" s="78">
        <v>50.107348999999999</v>
      </c>
      <c r="H102" s="3">
        <v>8.2051299999999997E-3</v>
      </c>
      <c r="I102" s="3">
        <v>38.245686999999997</v>
      </c>
      <c r="J102" s="3">
        <v>-3.99555427789186</v>
      </c>
      <c r="K102" s="83">
        <v>1548.1199260000001</v>
      </c>
    </row>
    <row r="103" spans="1:11" x14ac:dyDescent="0.25">
      <c r="A103" s="77">
        <v>39692</v>
      </c>
      <c r="B103" s="78">
        <v>-18540</v>
      </c>
      <c r="C103" s="79">
        <v>-18582.710200000001</v>
      </c>
      <c r="D103" s="80">
        <v>0.51390753</v>
      </c>
      <c r="E103" s="84">
        <v>-2.6914449999999998E-4</v>
      </c>
      <c r="F103" s="82">
        <v>-3.2633922E-3</v>
      </c>
      <c r="G103" s="78">
        <v>51.390752999999997</v>
      </c>
      <c r="H103" s="3">
        <v>-1.3457225E-2</v>
      </c>
      <c r="I103" s="3">
        <v>-8.3892220000000002</v>
      </c>
      <c r="J103" s="3">
        <v>-3.79117782340863</v>
      </c>
      <c r="K103" s="83">
        <v>1530.8795319999999</v>
      </c>
    </row>
    <row r="104" spans="1:11" x14ac:dyDescent="0.25">
      <c r="A104" s="77">
        <v>39722</v>
      </c>
      <c r="B104" s="78">
        <v>-13950</v>
      </c>
      <c r="C104" s="79">
        <v>-14570.464900000001</v>
      </c>
      <c r="D104" s="80">
        <v>0.39819230999999999</v>
      </c>
      <c r="E104" s="84">
        <v>-1.3791389999999999E-4</v>
      </c>
      <c r="F104" s="82">
        <v>-3.3219119000000002E-3</v>
      </c>
      <c r="G104" s="78">
        <v>39.819231000000002</v>
      </c>
      <c r="H104" s="3">
        <v>-6.8956950000000003E-3</v>
      </c>
      <c r="I104" s="3">
        <v>-0.79206399999999999</v>
      </c>
      <c r="J104" s="3">
        <v>-2.9874811772758401</v>
      </c>
      <c r="K104" s="83">
        <v>1212.3105430000001</v>
      </c>
    </row>
    <row r="105" spans="1:11" x14ac:dyDescent="0.25">
      <c r="A105" s="77">
        <v>39753</v>
      </c>
      <c r="B105" s="78">
        <v>-14250</v>
      </c>
      <c r="C105" s="79">
        <v>-13762.0574</v>
      </c>
      <c r="D105" s="80">
        <v>0.38080043000000002</v>
      </c>
      <c r="E105" s="84">
        <v>-1.4987879999999999E-4</v>
      </c>
      <c r="F105" s="82">
        <v>-4.1594096000000004E-3</v>
      </c>
      <c r="G105" s="78">
        <v>38.080043000000003</v>
      </c>
      <c r="H105" s="3">
        <v>-7.4939400000000001E-3</v>
      </c>
      <c r="I105" s="3">
        <v>-8.6689299999999996</v>
      </c>
      <c r="J105" s="3">
        <v>-2.80083832991102</v>
      </c>
      <c r="K105" s="83">
        <v>1157.4822859999999</v>
      </c>
    </row>
    <row r="106" spans="1:11" x14ac:dyDescent="0.25">
      <c r="A106" s="77">
        <v>39783</v>
      </c>
      <c r="B106" s="78">
        <v>-13950</v>
      </c>
      <c r="C106" s="79">
        <v>-13749.750099999999</v>
      </c>
      <c r="D106" s="80">
        <v>0.38526848000000002</v>
      </c>
      <c r="E106" s="84">
        <v>-1.379176E-4</v>
      </c>
      <c r="F106" s="82">
        <v>-6.5774652999999999E-3</v>
      </c>
      <c r="G106" s="78">
        <v>38.526848000000001</v>
      </c>
      <c r="H106" s="3">
        <v>-6.8958800000000001E-3</v>
      </c>
      <c r="I106" s="3">
        <v>-9.3257049999999992</v>
      </c>
      <c r="J106" s="3">
        <v>-2.7961396303901398</v>
      </c>
      <c r="K106" s="83">
        <v>1166.6112419999999</v>
      </c>
    </row>
    <row r="107" spans="1:11" x14ac:dyDescent="0.25">
      <c r="A107" s="77">
        <v>39814</v>
      </c>
      <c r="B107" s="78">
        <v>-11796</v>
      </c>
      <c r="C107" s="79">
        <v>-12708.6672</v>
      </c>
      <c r="D107" s="80">
        <v>0.37095369</v>
      </c>
      <c r="E107" s="84">
        <v>-1.6472080000000001E-4</v>
      </c>
      <c r="F107" s="82">
        <v>-1.16183993E-2</v>
      </c>
      <c r="G107" s="78">
        <v>37.095368999999998</v>
      </c>
      <c r="H107" s="3">
        <v>-8.23604E-3</v>
      </c>
      <c r="I107" s="3">
        <v>-20.218240000000002</v>
      </c>
      <c r="J107" s="3">
        <v>-2.5537297741273099</v>
      </c>
      <c r="K107" s="83">
        <v>1090.1096399999999</v>
      </c>
    </row>
    <row r="108" spans="1:11" x14ac:dyDescent="0.25">
      <c r="A108" s="77">
        <v>39845</v>
      </c>
      <c r="B108" s="78">
        <v>-11796</v>
      </c>
      <c r="C108" s="79">
        <v>-11799.218699999999</v>
      </c>
      <c r="D108" s="80">
        <v>0.33891121000000002</v>
      </c>
      <c r="E108" s="84">
        <v>-1.6958239999999999E-4</v>
      </c>
      <c r="F108" s="82">
        <v>-8.4446625999999997E-3</v>
      </c>
      <c r="G108" s="78">
        <v>33.891120999999998</v>
      </c>
      <c r="H108" s="3">
        <v>-8.4791199999999997E-3</v>
      </c>
      <c r="I108" s="3">
        <v>-19.062377000000001</v>
      </c>
      <c r="J108" s="3">
        <v>-2.3710677618069802</v>
      </c>
      <c r="K108" s="83">
        <v>1021.791346</v>
      </c>
    </row>
    <row r="109" spans="1:11" x14ac:dyDescent="0.25">
      <c r="A109" s="77">
        <v>39873</v>
      </c>
      <c r="B109" s="78">
        <v>-7890</v>
      </c>
      <c r="C109" s="79">
        <v>-13227.526599999999</v>
      </c>
      <c r="D109" s="80">
        <v>0.34632413000000001</v>
      </c>
      <c r="E109" s="84">
        <v>1.954282E-4</v>
      </c>
      <c r="F109" s="82">
        <v>-9.5663981999999995E-3</v>
      </c>
      <c r="G109" s="78">
        <v>34.632413</v>
      </c>
      <c r="H109" s="3">
        <v>9.7714099999999995E-3</v>
      </c>
      <c r="I109" s="3">
        <v>32.267806</v>
      </c>
      <c r="J109" s="3">
        <v>-2.7918773442847402</v>
      </c>
      <c r="K109" s="83">
        <v>1155.620461</v>
      </c>
    </row>
    <row r="110" spans="1:11" x14ac:dyDescent="0.25">
      <c r="A110" s="77">
        <v>39904</v>
      </c>
      <c r="B110" s="78">
        <v>-15010</v>
      </c>
      <c r="C110" s="79">
        <v>-13970.526599999999</v>
      </c>
      <c r="D110" s="80">
        <v>0.35594891000000001</v>
      </c>
      <c r="E110" s="84">
        <v>-2.6260589999999999E-4</v>
      </c>
      <c r="F110" s="82">
        <v>-4.0864310000000002E-4</v>
      </c>
      <c r="G110" s="78">
        <v>35.594890999999997</v>
      </c>
      <c r="H110" s="3">
        <v>-1.3130295E-2</v>
      </c>
      <c r="I110" s="3">
        <v>-18.770363</v>
      </c>
      <c r="J110" s="3">
        <v>-2.81882381930185</v>
      </c>
      <c r="K110" s="83">
        <v>1232.007282</v>
      </c>
    </row>
    <row r="111" spans="1:11" x14ac:dyDescent="0.25">
      <c r="A111" s="77">
        <v>39934</v>
      </c>
      <c r="B111" s="78">
        <v>-20151</v>
      </c>
      <c r="C111" s="79">
        <v>-18744.2209</v>
      </c>
      <c r="D111" s="80">
        <v>0.47794745999999999</v>
      </c>
      <c r="E111" s="84">
        <v>-4.0154809999999998E-4</v>
      </c>
      <c r="F111" s="82">
        <v>-3.8016530000000001E-4</v>
      </c>
      <c r="G111" s="78">
        <v>47.794746000000004</v>
      </c>
      <c r="H111" s="3">
        <v>-2.0077405E-2</v>
      </c>
      <c r="I111" s="3">
        <v>-28.909393000000001</v>
      </c>
      <c r="J111" s="3">
        <v>-3.77319342915811</v>
      </c>
      <c r="K111" s="83">
        <v>1669.4031649999999</v>
      </c>
    </row>
    <row r="112" spans="1:11" x14ac:dyDescent="0.25">
      <c r="A112" s="77">
        <v>39965</v>
      </c>
      <c r="B112" s="78">
        <v>-14250</v>
      </c>
      <c r="C112" s="79">
        <v>-17724.313699999999</v>
      </c>
      <c r="D112" s="80">
        <v>0.42441751</v>
      </c>
      <c r="E112" s="84">
        <v>1.41352E-5</v>
      </c>
      <c r="F112" s="82">
        <v>-2.8681729999999999E-3</v>
      </c>
      <c r="G112" s="78">
        <v>42.441750999999996</v>
      </c>
      <c r="H112" s="3">
        <v>7.0675999999999996E-4</v>
      </c>
      <c r="I112" s="3">
        <v>19.755293000000002</v>
      </c>
      <c r="J112" s="3">
        <v>-3.6815646817248502</v>
      </c>
      <c r="K112" s="83">
        <v>1592.640592</v>
      </c>
    </row>
    <row r="113" spans="1:11" x14ac:dyDescent="0.25">
      <c r="A113" s="77">
        <v>39995</v>
      </c>
      <c r="B113" s="78">
        <v>-13950</v>
      </c>
      <c r="C113" s="79">
        <v>-17953.185700000002</v>
      </c>
      <c r="D113" s="80">
        <v>0.43048389999999997</v>
      </c>
      <c r="E113" s="84">
        <v>5.0436000000000003E-5</v>
      </c>
      <c r="F113" s="82">
        <v>-4.4879815999999996E-3</v>
      </c>
      <c r="G113" s="78">
        <v>43.048389999999998</v>
      </c>
      <c r="H113" s="3">
        <v>2.5217999999999998E-3</v>
      </c>
      <c r="I113" s="3">
        <v>23.857997000000001</v>
      </c>
      <c r="J113" s="3">
        <v>-3.73735112936345</v>
      </c>
      <c r="K113" s="83">
        <v>1627.952119</v>
      </c>
    </row>
    <row r="114" spans="1:11" x14ac:dyDescent="0.25">
      <c r="A114" s="77">
        <v>40026</v>
      </c>
      <c r="B114" s="78">
        <v>-14233</v>
      </c>
      <c r="C114" s="79">
        <v>-17869.279500000001</v>
      </c>
      <c r="D114" s="80">
        <v>0.42911060000000001</v>
      </c>
      <c r="E114" s="84">
        <v>1.15895E-5</v>
      </c>
      <c r="F114" s="82">
        <v>-4.3531871000000001E-3</v>
      </c>
      <c r="G114" s="78">
        <v>42.911059999999999</v>
      </c>
      <c r="H114" s="3">
        <v>5.7947499999999998E-4</v>
      </c>
      <c r="I114" s="3">
        <v>18.967558</v>
      </c>
      <c r="J114" s="3">
        <v>-3.7076506502395601</v>
      </c>
      <c r="K114" s="83">
        <v>1636.488425</v>
      </c>
    </row>
    <row r="115" spans="1:11" x14ac:dyDescent="0.25">
      <c r="A115" s="77">
        <v>40057</v>
      </c>
      <c r="B115" s="78">
        <v>-18540</v>
      </c>
      <c r="C115" s="79">
        <v>-17529.151399999999</v>
      </c>
      <c r="D115" s="80">
        <v>0.44346004</v>
      </c>
      <c r="E115" s="84">
        <v>-3.5794510000000001E-4</v>
      </c>
      <c r="F115" s="82">
        <v>-1.8926154E-3</v>
      </c>
      <c r="G115" s="78">
        <v>44.346004000000001</v>
      </c>
      <c r="H115" s="3">
        <v>-1.7897255000000001E-2</v>
      </c>
      <c r="I115" s="3">
        <v>-27.990905999999999</v>
      </c>
      <c r="J115" s="3">
        <v>-3.5271633127994502</v>
      </c>
      <c r="K115" s="83">
        <v>1619.2568670000001</v>
      </c>
    </row>
    <row r="116" spans="1:11" x14ac:dyDescent="0.25">
      <c r="A116" s="77">
        <v>40087</v>
      </c>
      <c r="B116" s="78">
        <v>-13950</v>
      </c>
      <c r="C116" s="79">
        <v>-13742.846</v>
      </c>
      <c r="D116" s="80">
        <v>0.34295622999999997</v>
      </c>
      <c r="E116" s="84">
        <v>-2.153809E-4</v>
      </c>
      <c r="F116" s="82">
        <v>-2.0981086000000002E-3</v>
      </c>
      <c r="G116" s="78">
        <v>34.295622999999999</v>
      </c>
      <c r="H116" s="3">
        <v>-1.0769045E-2</v>
      </c>
      <c r="I116" s="3">
        <v>-15.861488</v>
      </c>
      <c r="J116" s="3">
        <v>-2.7795912388774799</v>
      </c>
      <c r="K116" s="83">
        <v>1281.5368470000001</v>
      </c>
    </row>
    <row r="117" spans="1:11" x14ac:dyDescent="0.25">
      <c r="A117" s="77">
        <v>40118</v>
      </c>
      <c r="B117" s="78">
        <v>-14250</v>
      </c>
      <c r="C117" s="79">
        <v>-13025.687099999999</v>
      </c>
      <c r="D117" s="80">
        <v>0.32834128000000001</v>
      </c>
      <c r="E117" s="84">
        <v>-2.152926E-4</v>
      </c>
      <c r="F117" s="82">
        <v>-2.6345584000000001E-3</v>
      </c>
      <c r="G117" s="78">
        <v>32.834128</v>
      </c>
      <c r="H117" s="3">
        <v>-1.0764630000000001E-2</v>
      </c>
      <c r="I117" s="3">
        <v>-22.409292000000001</v>
      </c>
      <c r="J117" s="3">
        <v>-2.6174658453114299</v>
      </c>
      <c r="K117" s="83">
        <v>1225.3596339999999</v>
      </c>
    </row>
    <row r="118" spans="1:11" x14ac:dyDescent="0.25">
      <c r="A118" s="77">
        <v>40148</v>
      </c>
      <c r="B118" s="78">
        <v>-13950</v>
      </c>
      <c r="C118" s="79">
        <v>-13043.0617</v>
      </c>
      <c r="D118" s="80">
        <v>0.33240266000000002</v>
      </c>
      <c r="E118" s="84">
        <v>-1.4152840000000001E-4</v>
      </c>
      <c r="F118" s="82">
        <v>-4.3449717000000002E-3</v>
      </c>
      <c r="G118" s="78">
        <v>33.240265999999998</v>
      </c>
      <c r="H118" s="3">
        <v>-7.0764199999999999E-3</v>
      </c>
      <c r="I118" s="3">
        <v>-13.390166000000001</v>
      </c>
      <c r="J118" s="3">
        <v>-2.6423036276522902</v>
      </c>
      <c r="K118" s="83">
        <v>1236.9929010000001</v>
      </c>
    </row>
    <row r="119" spans="1:11" x14ac:dyDescent="0.25">
      <c r="A119" s="77">
        <v>40179</v>
      </c>
      <c r="B119" s="78">
        <v>-11796</v>
      </c>
      <c r="C119" s="79">
        <v>-12080.3379</v>
      </c>
      <c r="D119" s="80">
        <v>0.32368528000000002</v>
      </c>
      <c r="E119" s="84">
        <v>-6.0919899999999999E-5</v>
      </c>
      <c r="F119" s="82">
        <v>-9.2772067000000003E-3</v>
      </c>
      <c r="G119" s="78">
        <v>32.368527999999998</v>
      </c>
      <c r="H119" s="3">
        <v>-3.0459950000000001E-3</v>
      </c>
      <c r="I119" s="3">
        <v>-5.5802050000000003</v>
      </c>
      <c r="J119" s="3">
        <v>-2.4621409993155399</v>
      </c>
      <c r="K119" s="83">
        <v>1156.9342059999999</v>
      </c>
    </row>
    <row r="120" spans="1:11" x14ac:dyDescent="0.25">
      <c r="A120" s="77">
        <v>40210</v>
      </c>
      <c r="B120" s="78">
        <v>-11796</v>
      </c>
      <c r="C120" s="79">
        <v>-11176.4594</v>
      </c>
      <c r="D120" s="80">
        <v>0.29533243999999997</v>
      </c>
      <c r="E120" s="84">
        <v>-8.0643500000000001E-5</v>
      </c>
      <c r="F120" s="82">
        <v>-6.4213732999999999E-3</v>
      </c>
      <c r="G120" s="78">
        <v>29.533244</v>
      </c>
      <c r="H120" s="3">
        <v>-4.0321749999999998E-3</v>
      </c>
      <c r="I120" s="3">
        <v>-7.9105509999999999</v>
      </c>
      <c r="J120" s="3">
        <v>-2.27236440793977</v>
      </c>
      <c r="K120" s="83">
        <v>1079.2435869999999</v>
      </c>
    </row>
    <row r="121" spans="1:11" x14ac:dyDescent="0.25">
      <c r="A121" s="77">
        <v>40238</v>
      </c>
      <c r="B121" s="78">
        <v>-7890</v>
      </c>
      <c r="C121" s="79">
        <v>-12400.9074</v>
      </c>
      <c r="D121" s="80">
        <v>0.29181473000000002</v>
      </c>
      <c r="E121" s="84">
        <v>3.1462599999999998E-4</v>
      </c>
      <c r="F121" s="82">
        <v>-7.4909950000000003E-3</v>
      </c>
      <c r="G121" s="78">
        <v>29.181473</v>
      </c>
      <c r="H121" s="3">
        <v>1.57313E-2</v>
      </c>
      <c r="I121" s="3">
        <v>52.407412999999998</v>
      </c>
      <c r="J121" s="3">
        <v>-2.6509092402464098</v>
      </c>
      <c r="K121" s="83">
        <v>1206.9876979999999</v>
      </c>
    </row>
    <row r="122" spans="1:11" x14ac:dyDescent="0.25">
      <c r="A122" s="77">
        <v>40269</v>
      </c>
      <c r="B122" s="78">
        <v>-15010</v>
      </c>
      <c r="C122" s="79">
        <v>-13114.340899999999</v>
      </c>
      <c r="D122" s="80">
        <v>0.30701637999999998</v>
      </c>
      <c r="E122" s="84">
        <v>-1.8706349999999999E-4</v>
      </c>
      <c r="F122" s="82">
        <v>1.3811660000000001E-3</v>
      </c>
      <c r="G122" s="78">
        <v>30.701637999999999</v>
      </c>
      <c r="H122" s="3">
        <v>-9.353175E-3</v>
      </c>
      <c r="I122" s="3">
        <v>-13.628458999999999</v>
      </c>
      <c r="J122" s="3">
        <v>-2.6582313483915101</v>
      </c>
      <c r="K122" s="83">
        <v>1288.275292</v>
      </c>
    </row>
    <row r="123" spans="1:11" x14ac:dyDescent="0.25">
      <c r="A123" s="77">
        <v>40299</v>
      </c>
      <c r="B123" s="78">
        <v>-20151</v>
      </c>
      <c r="C123" s="79">
        <v>-17591.023499999999</v>
      </c>
      <c r="D123" s="80">
        <v>0.41246300000000002</v>
      </c>
      <c r="E123" s="84">
        <v>-2.9290769999999999E-4</v>
      </c>
      <c r="F123" s="82">
        <v>1.9965196999999998E-3</v>
      </c>
      <c r="G123" s="78">
        <v>41.246299999999998</v>
      </c>
      <c r="H123" s="3">
        <v>-1.4645385E-2</v>
      </c>
      <c r="I123" s="3">
        <v>-21.897251000000001</v>
      </c>
      <c r="J123" s="3">
        <v>-3.5581149897330602</v>
      </c>
      <c r="K123" s="83">
        <v>1742.4866010000001</v>
      </c>
    </row>
    <row r="124" spans="1:11" x14ac:dyDescent="0.25">
      <c r="A124" s="77">
        <v>40330</v>
      </c>
      <c r="B124" s="78">
        <v>-14250</v>
      </c>
      <c r="C124" s="79">
        <v>-16646.7569</v>
      </c>
      <c r="D124" s="80">
        <v>0.36590957000000002</v>
      </c>
      <c r="E124" s="84">
        <v>6.65507E-5</v>
      </c>
      <c r="F124" s="82">
        <v>-5.6313849999999998E-4</v>
      </c>
      <c r="G124" s="78">
        <v>36.590957000000003</v>
      </c>
      <c r="H124" s="3">
        <v>3.327535E-3</v>
      </c>
      <c r="I124" s="3">
        <v>25.545327</v>
      </c>
      <c r="J124" s="3">
        <v>-3.46238795345654</v>
      </c>
      <c r="K124" s="83">
        <v>1661.7132240000001</v>
      </c>
    </row>
    <row r="125" spans="1:11" x14ac:dyDescent="0.25">
      <c r="A125" s="77">
        <v>40360</v>
      </c>
      <c r="B125" s="78">
        <v>-13950</v>
      </c>
      <c r="C125" s="79">
        <v>-16867.569100000001</v>
      </c>
      <c r="D125" s="80">
        <v>0.37122216000000002</v>
      </c>
      <c r="E125" s="84">
        <v>1.040812E-4</v>
      </c>
      <c r="F125" s="82">
        <v>-2.0528194000000001E-3</v>
      </c>
      <c r="G125" s="78">
        <v>37.122216000000002</v>
      </c>
      <c r="H125" s="3">
        <v>5.2040599999999999E-3</v>
      </c>
      <c r="I125" s="3">
        <v>30.8217</v>
      </c>
      <c r="J125" s="3">
        <v>-3.5178061601642701</v>
      </c>
      <c r="K125" s="83">
        <v>1698.9948460000001</v>
      </c>
    </row>
    <row r="126" spans="1:11" x14ac:dyDescent="0.25">
      <c r="A126" s="77">
        <v>40391</v>
      </c>
      <c r="B126" s="78">
        <v>-14233</v>
      </c>
      <c r="C126" s="79">
        <v>-16795.173299999999</v>
      </c>
      <c r="D126" s="80">
        <v>0.37041612000000002</v>
      </c>
      <c r="E126" s="84">
        <v>7.1993099999999993E-5</v>
      </c>
      <c r="F126" s="82">
        <v>-1.9265468E-3</v>
      </c>
      <c r="G126" s="78">
        <v>37.041612000000001</v>
      </c>
      <c r="H126" s="3">
        <v>3.5996550000000002E-3</v>
      </c>
      <c r="I126" s="3">
        <v>26.346865999999999</v>
      </c>
      <c r="J126" s="3">
        <v>-3.4934803559206</v>
      </c>
      <c r="K126" s="83">
        <v>1705.4975400000001</v>
      </c>
    </row>
    <row r="127" spans="1:11" x14ac:dyDescent="0.25">
      <c r="A127" s="77">
        <v>40422</v>
      </c>
      <c r="B127" s="78">
        <v>-18540</v>
      </c>
      <c r="C127" s="79">
        <v>-16456.400000000001</v>
      </c>
      <c r="D127" s="80">
        <v>0.38324024000000001</v>
      </c>
      <c r="E127" s="84">
        <v>-2.5175179999999998E-4</v>
      </c>
      <c r="F127" s="82">
        <v>4.22705E-4</v>
      </c>
      <c r="G127" s="78">
        <v>38.324024000000001</v>
      </c>
      <c r="H127" s="3">
        <v>-1.2587589999999999E-2</v>
      </c>
      <c r="I127" s="3">
        <v>-19.736699000000002</v>
      </c>
      <c r="J127" s="3">
        <v>-3.33121642710472</v>
      </c>
      <c r="K127" s="83">
        <v>1684.6127140000001</v>
      </c>
    </row>
    <row r="128" spans="1:11" x14ac:dyDescent="0.25">
      <c r="A128" s="77">
        <v>40452</v>
      </c>
      <c r="B128" s="78">
        <v>-13950</v>
      </c>
      <c r="C128" s="79">
        <v>-12909.256799999999</v>
      </c>
      <c r="D128" s="80">
        <v>0.29646918</v>
      </c>
      <c r="E128" s="84">
        <v>-1.392043E-4</v>
      </c>
      <c r="F128" s="82">
        <v>-2.4476720000000002E-4</v>
      </c>
      <c r="G128" s="78">
        <v>29.646917999999999</v>
      </c>
      <c r="H128" s="3">
        <v>-6.9602149999999996E-3</v>
      </c>
      <c r="I128" s="3">
        <v>-9.0931899999999999</v>
      </c>
      <c r="J128" s="3">
        <v>-2.6261938398357301</v>
      </c>
      <c r="K128" s="83">
        <v>1332.807855</v>
      </c>
    </row>
    <row r="129" spans="1:11" x14ac:dyDescent="0.25">
      <c r="A129" s="77">
        <v>40483</v>
      </c>
      <c r="B129" s="78">
        <v>-14250</v>
      </c>
      <c r="C129" s="79">
        <v>-12265.690199999999</v>
      </c>
      <c r="D129" s="80">
        <v>0.28438504999999997</v>
      </c>
      <c r="E129" s="84">
        <v>-1.3696960000000001E-4</v>
      </c>
      <c r="F129" s="82">
        <v>-7.5595809999999997E-4</v>
      </c>
      <c r="G129" s="78">
        <v>28.438504999999999</v>
      </c>
      <c r="H129" s="3">
        <v>-6.8484799999999997E-3</v>
      </c>
      <c r="I129" s="3">
        <v>-14.349410000000001</v>
      </c>
      <c r="J129" s="3">
        <v>-2.48409664613279</v>
      </c>
      <c r="K129" s="83">
        <v>1276.101936</v>
      </c>
    </row>
    <row r="130" spans="1:11" x14ac:dyDescent="0.25">
      <c r="A130" s="77">
        <v>40513</v>
      </c>
      <c r="B130" s="78">
        <v>-13950</v>
      </c>
      <c r="C130" s="79">
        <v>-12313.03</v>
      </c>
      <c r="D130" s="80">
        <v>0.28714056999999998</v>
      </c>
      <c r="E130" s="84">
        <v>-1.066843E-4</v>
      </c>
      <c r="F130" s="82">
        <v>-2.4783600000000002E-3</v>
      </c>
      <c r="G130" s="78">
        <v>28.714057</v>
      </c>
      <c r="H130" s="3">
        <v>-5.3342149999999998E-3</v>
      </c>
      <c r="I130" s="3">
        <v>-11.146718</v>
      </c>
      <c r="J130" s="3">
        <v>-2.5001642710472298</v>
      </c>
      <c r="K130" s="83">
        <v>1291.1404480000001</v>
      </c>
    </row>
    <row r="131" spans="1:11" x14ac:dyDescent="0.25">
      <c r="A131" s="77">
        <v>40544</v>
      </c>
      <c r="B131" s="78">
        <v>-11796</v>
      </c>
      <c r="C131" s="79">
        <v>-11455.623100000001</v>
      </c>
      <c r="D131" s="80">
        <v>0.27614607000000002</v>
      </c>
      <c r="E131" s="84">
        <v>-7.8829600000000002E-5</v>
      </c>
      <c r="F131" s="82">
        <v>-6.8897220999999996E-3</v>
      </c>
      <c r="G131" s="78">
        <v>27.614606999999999</v>
      </c>
      <c r="H131" s="3">
        <v>-3.9414799999999998E-3</v>
      </c>
      <c r="I131" s="3">
        <v>-11.487745</v>
      </c>
      <c r="J131" s="3">
        <v>-2.3233451060917201</v>
      </c>
      <c r="K131" s="83">
        <v>1211.2694389999999</v>
      </c>
    </row>
    <row r="132" spans="1:11" x14ac:dyDescent="0.25">
      <c r="A132" s="77">
        <v>40575</v>
      </c>
      <c r="B132" s="78">
        <v>-11796</v>
      </c>
      <c r="C132" s="79">
        <v>-10562.872799999999</v>
      </c>
      <c r="D132" s="80">
        <v>0.25272135000000001</v>
      </c>
      <c r="E132" s="84">
        <v>-1.049674E-4</v>
      </c>
      <c r="F132" s="82">
        <v>-4.6510021999999996E-3</v>
      </c>
      <c r="G132" s="78">
        <v>25.272134999999999</v>
      </c>
      <c r="H132" s="3">
        <v>-5.2483699999999996E-3</v>
      </c>
      <c r="I132" s="3">
        <v>-15.487878</v>
      </c>
      <c r="J132" s="3">
        <v>-2.1333453798768001</v>
      </c>
      <c r="K132" s="83">
        <v>1125.5496419999999</v>
      </c>
    </row>
    <row r="133" spans="1:11" x14ac:dyDescent="0.25">
      <c r="A133" s="77">
        <v>40603</v>
      </c>
      <c r="B133" s="78">
        <v>-7890</v>
      </c>
      <c r="C133" s="79">
        <v>-11741.9917</v>
      </c>
      <c r="D133" s="80">
        <v>0.25566910999999998</v>
      </c>
      <c r="E133" s="84">
        <v>1.5180780000000001E-4</v>
      </c>
      <c r="F133" s="82">
        <v>-5.6793097999999998E-3</v>
      </c>
      <c r="G133" s="78">
        <v>25.566911000000001</v>
      </c>
      <c r="H133" s="3">
        <v>7.5903899999999998E-3</v>
      </c>
      <c r="I133" s="3">
        <v>30.975581999999999</v>
      </c>
      <c r="J133" s="3">
        <v>-2.46439123887748</v>
      </c>
      <c r="K133" s="83">
        <v>1260.194587</v>
      </c>
    </row>
    <row r="134" spans="1:11" x14ac:dyDescent="0.25">
      <c r="A134" s="77">
        <v>40634</v>
      </c>
      <c r="B134" s="78">
        <v>-15010</v>
      </c>
      <c r="C134" s="79">
        <v>-12262.171899999999</v>
      </c>
      <c r="D134" s="80">
        <v>0.26759422999999999</v>
      </c>
      <c r="E134" s="84">
        <v>-2.29564E-4</v>
      </c>
      <c r="F134" s="82">
        <v>1.3705478E-3</v>
      </c>
      <c r="G134" s="78">
        <v>26.759423000000002</v>
      </c>
      <c r="H134" s="3">
        <v>-1.1478199999999999E-2</v>
      </c>
      <c r="I134" s="3">
        <v>-26.964454</v>
      </c>
      <c r="J134" s="3">
        <v>-2.4609270362765199</v>
      </c>
      <c r="K134" s="83">
        <v>1327.101042</v>
      </c>
    </row>
    <row r="135" spans="1:11" x14ac:dyDescent="0.25">
      <c r="A135" s="77">
        <v>40664</v>
      </c>
      <c r="B135" s="78">
        <v>-20151</v>
      </c>
      <c r="C135" s="79">
        <v>-16442.9349</v>
      </c>
      <c r="D135" s="80">
        <v>0.3595931</v>
      </c>
      <c r="E135" s="84">
        <v>-3.3976230000000001E-4</v>
      </c>
      <c r="F135" s="82">
        <v>1.9267487000000001E-3</v>
      </c>
      <c r="G135" s="78">
        <v>35.959310000000002</v>
      </c>
      <c r="H135" s="3">
        <v>-1.6988115000000002E-2</v>
      </c>
      <c r="I135" s="3">
        <v>-39.232636999999997</v>
      </c>
      <c r="J135" s="3">
        <v>-3.2947600273785098</v>
      </c>
      <c r="K135" s="83">
        <v>1792.6287930000001</v>
      </c>
    </row>
    <row r="136" spans="1:11" x14ac:dyDescent="0.25">
      <c r="A136" s="77">
        <v>40695</v>
      </c>
      <c r="B136" s="78">
        <v>-14250</v>
      </c>
      <c r="C136" s="79">
        <v>-15533.793299999999</v>
      </c>
      <c r="D136" s="80">
        <v>0.31738951999999998</v>
      </c>
      <c r="E136" s="84">
        <v>-2.9017600000000001E-5</v>
      </c>
      <c r="F136" s="82">
        <v>-3.784177E-4</v>
      </c>
      <c r="G136" s="78">
        <v>31.738952000000001</v>
      </c>
      <c r="H136" s="3">
        <v>-1.4508800000000001E-3</v>
      </c>
      <c r="I136" s="3">
        <v>9.0608719999999998</v>
      </c>
      <c r="J136" s="3">
        <v>-3.19949897330596</v>
      </c>
      <c r="K136" s="83">
        <v>1705.8465510000001</v>
      </c>
    </row>
    <row r="137" spans="1:11" x14ac:dyDescent="0.25">
      <c r="A137" s="77">
        <v>40725</v>
      </c>
      <c r="B137" s="78">
        <v>-13950</v>
      </c>
      <c r="C137" s="79">
        <v>-15749.2729</v>
      </c>
      <c r="D137" s="80">
        <v>0.32136589999999998</v>
      </c>
      <c r="E137" s="84">
        <v>5.5018000000000004E-6</v>
      </c>
      <c r="F137" s="82">
        <v>-1.578667E-3</v>
      </c>
      <c r="G137" s="78">
        <v>32.136589999999998</v>
      </c>
      <c r="H137" s="3">
        <v>2.7509000000000002E-4</v>
      </c>
      <c r="I137" s="3">
        <v>14.282298000000001</v>
      </c>
      <c r="J137" s="3">
        <v>-3.2531986310746102</v>
      </c>
      <c r="K137" s="83">
        <v>1743.738797</v>
      </c>
    </row>
    <row r="138" spans="1:11" x14ac:dyDescent="0.25">
      <c r="A138" s="77">
        <v>40756</v>
      </c>
      <c r="B138" s="78">
        <v>-14233</v>
      </c>
      <c r="C138" s="79">
        <v>-15685.589599999999</v>
      </c>
      <c r="D138" s="80">
        <v>0.32088536000000001</v>
      </c>
      <c r="E138" s="84">
        <v>-1.9449400000000001E-5</v>
      </c>
      <c r="F138" s="82">
        <v>-1.4650564000000001E-3</v>
      </c>
      <c r="G138" s="78">
        <v>32.088535999999998</v>
      </c>
      <c r="H138" s="3">
        <v>-9.7247000000000002E-4</v>
      </c>
      <c r="I138" s="3">
        <v>10.15222</v>
      </c>
      <c r="J138" s="3">
        <v>-3.2324295687885001</v>
      </c>
      <c r="K138" s="83">
        <v>1749.141858</v>
      </c>
    </row>
    <row r="139" spans="1:11" x14ac:dyDescent="0.25">
      <c r="A139" s="77">
        <v>40787</v>
      </c>
      <c r="B139" s="78">
        <v>-18540</v>
      </c>
      <c r="C139" s="79">
        <v>-15377.7345</v>
      </c>
      <c r="D139" s="80">
        <v>0.33342757000000001</v>
      </c>
      <c r="E139" s="84">
        <v>-2.9215170000000001E-4</v>
      </c>
      <c r="F139" s="82">
        <v>6.1206550000000002E-4</v>
      </c>
      <c r="G139" s="78">
        <v>33.342756999999999</v>
      </c>
      <c r="H139" s="3">
        <v>-1.4607584999999999E-2</v>
      </c>
      <c r="I139" s="3">
        <v>-35.311466000000003</v>
      </c>
      <c r="J139" s="3">
        <v>-3.0861656399726201</v>
      </c>
      <c r="K139" s="83">
        <v>1728.705762</v>
      </c>
    </row>
    <row r="140" spans="1:11" x14ac:dyDescent="0.25">
      <c r="A140" s="77">
        <v>40817</v>
      </c>
      <c r="B140" s="78">
        <v>-13950</v>
      </c>
      <c r="C140" s="79">
        <v>-12070.572099999999</v>
      </c>
      <c r="D140" s="80">
        <v>0.25780982000000002</v>
      </c>
      <c r="E140" s="84">
        <v>-1.787944E-4</v>
      </c>
      <c r="F140" s="82">
        <v>1.0743200000000001E-5</v>
      </c>
      <c r="G140" s="78">
        <v>25.780982000000002</v>
      </c>
      <c r="H140" s="3">
        <v>-8.93972E-3</v>
      </c>
      <c r="I140" s="3">
        <v>-21.200161999999999</v>
      </c>
      <c r="J140" s="3">
        <v>-2.43469103353867</v>
      </c>
      <c r="K140" s="83">
        <v>1366.8415130000001</v>
      </c>
    </row>
    <row r="141" spans="1:11" x14ac:dyDescent="0.25">
      <c r="A141" s="77">
        <v>40848</v>
      </c>
      <c r="B141" s="78">
        <v>-14250</v>
      </c>
      <c r="C141" s="79">
        <v>-11494.936100000001</v>
      </c>
      <c r="D141" s="80">
        <v>0.24738515</v>
      </c>
      <c r="E141" s="84">
        <v>-1.740446E-4</v>
      </c>
      <c r="F141" s="82">
        <v>-2.9250210000000002E-4</v>
      </c>
      <c r="G141" s="78">
        <v>24.738515</v>
      </c>
      <c r="H141" s="3">
        <v>-8.70223E-3</v>
      </c>
      <c r="I141" s="3">
        <v>-25.929794000000001</v>
      </c>
      <c r="J141" s="3">
        <v>-2.3084936344969198</v>
      </c>
      <c r="K141" s="83">
        <v>1310.7846500000001</v>
      </c>
    </row>
    <row r="142" spans="1:11" x14ac:dyDescent="0.25">
      <c r="A142" s="77">
        <v>40878</v>
      </c>
      <c r="B142" s="78">
        <v>-13950</v>
      </c>
      <c r="C142" s="79">
        <v>-11556.749900000001</v>
      </c>
      <c r="D142" s="80">
        <v>0.24903731000000001</v>
      </c>
      <c r="E142" s="84">
        <v>-1.434443E-4</v>
      </c>
      <c r="F142" s="82">
        <v>-1.6418012000000001E-3</v>
      </c>
      <c r="G142" s="78">
        <v>24.903731000000001</v>
      </c>
      <c r="H142" s="3">
        <v>-7.172215E-3</v>
      </c>
      <c r="I142" s="3">
        <v>-22.275566999999999</v>
      </c>
      <c r="J142" s="3">
        <v>-2.3279723477070502</v>
      </c>
      <c r="K142" s="83">
        <v>1327.9583789999999</v>
      </c>
    </row>
    <row r="143" spans="1:11" x14ac:dyDescent="0.25">
      <c r="A143" s="77">
        <v>40909</v>
      </c>
      <c r="B143" s="78">
        <v>-11796</v>
      </c>
      <c r="C143" s="79">
        <v>-10784.454400000001</v>
      </c>
      <c r="D143" s="80">
        <v>0.2378942</v>
      </c>
      <c r="E143" s="84">
        <v>-9.7759199999999997E-5</v>
      </c>
      <c r="F143" s="82">
        <v>-5.333862E-3</v>
      </c>
      <c r="G143" s="78">
        <v>23.78942</v>
      </c>
      <c r="H143" s="3">
        <v>-4.8879600000000002E-3</v>
      </c>
      <c r="I143" s="3">
        <v>-18.992204999999998</v>
      </c>
      <c r="J143" s="3">
        <v>-2.1753100616016399</v>
      </c>
      <c r="K143" s="83">
        <v>1248.0736139999999</v>
      </c>
    </row>
    <row r="144" spans="1:11" x14ac:dyDescent="0.25">
      <c r="A144" s="77">
        <v>40940</v>
      </c>
      <c r="B144" s="78">
        <v>-11796</v>
      </c>
      <c r="C144" s="79">
        <v>-10258.6378</v>
      </c>
      <c r="D144" s="80">
        <v>0.22458658000000001</v>
      </c>
      <c r="E144" s="84">
        <v>-1.119704E-4</v>
      </c>
      <c r="F144" s="82">
        <v>-3.8405462999999999E-3</v>
      </c>
      <c r="G144" s="78">
        <v>22.458658</v>
      </c>
      <c r="H144" s="3">
        <v>-5.5985200000000001E-3</v>
      </c>
      <c r="I144" s="3">
        <v>-20.960038999999998</v>
      </c>
      <c r="J144" s="3">
        <v>-2.06464777549624</v>
      </c>
      <c r="K144" s="83">
        <v>1195.647389</v>
      </c>
    </row>
    <row r="145" spans="1:11" x14ac:dyDescent="0.25">
      <c r="A145" s="77">
        <v>40969</v>
      </c>
      <c r="B145" s="78">
        <v>-7890</v>
      </c>
      <c r="C145" s="79">
        <v>-10972.7058</v>
      </c>
      <c r="D145" s="80">
        <v>0.21974189</v>
      </c>
      <c r="E145" s="84">
        <v>8.6094799999999994E-5</v>
      </c>
      <c r="F145" s="82">
        <v>-4.6320870999999996E-3</v>
      </c>
      <c r="G145" s="78">
        <v>21.974188999999999</v>
      </c>
      <c r="H145" s="3">
        <v>4.3047399999999996E-3</v>
      </c>
      <c r="I145" s="3">
        <v>20.916294000000001</v>
      </c>
      <c r="J145" s="3">
        <v>-2.2848084873374401</v>
      </c>
      <c r="K145" s="83">
        <v>1288.185146</v>
      </c>
    </row>
    <row r="146" spans="1:11" x14ac:dyDescent="0.25">
      <c r="A146" s="77">
        <v>41000</v>
      </c>
      <c r="B146" s="78">
        <v>-15010</v>
      </c>
      <c r="C146" s="79">
        <v>-11465.8773</v>
      </c>
      <c r="D146" s="80">
        <v>0.23224459</v>
      </c>
      <c r="E146" s="84">
        <v>-2.412386E-4</v>
      </c>
      <c r="F146" s="82">
        <v>1.4577387999999999E-3</v>
      </c>
      <c r="G146" s="78">
        <v>23.224459</v>
      </c>
      <c r="H146" s="3">
        <v>-1.206193E-2</v>
      </c>
      <c r="I146" s="3">
        <v>-37.160840999999998</v>
      </c>
      <c r="J146" s="3">
        <v>-2.2850795345653698</v>
      </c>
      <c r="K146" s="83">
        <v>1355.5005619999999</v>
      </c>
    </row>
    <row r="147" spans="1:11" x14ac:dyDescent="0.25">
      <c r="A147" s="77">
        <v>41030</v>
      </c>
      <c r="B147" s="78">
        <v>-20151</v>
      </c>
      <c r="C147" s="79">
        <v>-15368.7389</v>
      </c>
      <c r="D147" s="80">
        <v>0.31210014000000003</v>
      </c>
      <c r="E147" s="84">
        <v>-3.480938E-4</v>
      </c>
      <c r="F147" s="82">
        <v>2.0026832E-3</v>
      </c>
      <c r="G147" s="78">
        <v>31.210014000000001</v>
      </c>
      <c r="H147" s="3">
        <v>-1.740469E-2</v>
      </c>
      <c r="I147" s="3">
        <v>-52.515797999999997</v>
      </c>
      <c r="J147" s="3">
        <v>-3.0588859685147201</v>
      </c>
      <c r="K147" s="83">
        <v>1829.100833</v>
      </c>
    </row>
    <row r="148" spans="1:11" x14ac:dyDescent="0.25">
      <c r="A148" s="77">
        <v>41061</v>
      </c>
      <c r="B148" s="78">
        <v>-14250</v>
      </c>
      <c r="C148" s="79">
        <v>-14489.7294</v>
      </c>
      <c r="D148" s="80">
        <v>0.27400940000000001</v>
      </c>
      <c r="E148" s="84">
        <v>-8.2432800000000001E-5</v>
      </c>
      <c r="F148" s="82">
        <v>-9.1079400000000001E-5</v>
      </c>
      <c r="G148" s="78">
        <v>27.400939999999999</v>
      </c>
      <c r="H148" s="3">
        <v>-4.1216400000000002E-3</v>
      </c>
      <c r="I148" s="3">
        <v>-4.1218529999999998</v>
      </c>
      <c r="J148" s="3">
        <v>-2.9624459958932299</v>
      </c>
      <c r="K148" s="83">
        <v>1737.5774160000001</v>
      </c>
    </row>
    <row r="149" spans="1:11" x14ac:dyDescent="0.25">
      <c r="A149" s="77">
        <v>41091</v>
      </c>
      <c r="B149" s="78">
        <v>-13950</v>
      </c>
      <c r="C149" s="79">
        <v>-14711.7444</v>
      </c>
      <c r="D149" s="80">
        <v>0.27723448000000001</v>
      </c>
      <c r="E149" s="84">
        <v>-5.0521700000000001E-5</v>
      </c>
      <c r="F149" s="82">
        <v>-1.0533368E-3</v>
      </c>
      <c r="G149" s="78">
        <v>27.723448000000001</v>
      </c>
      <c r="H149" s="3">
        <v>-2.526085E-3</v>
      </c>
      <c r="I149" s="3">
        <v>1.2584869999999999</v>
      </c>
      <c r="J149" s="3">
        <v>-3.0171764544832298</v>
      </c>
      <c r="K149" s="83">
        <v>1775.88175</v>
      </c>
    </row>
    <row r="150" spans="1:11" x14ac:dyDescent="0.25">
      <c r="A150" s="77">
        <v>41122</v>
      </c>
      <c r="B150" s="78">
        <v>-14233</v>
      </c>
      <c r="C150" s="79">
        <v>-14649.525799999999</v>
      </c>
      <c r="D150" s="80">
        <v>0.27687975999999997</v>
      </c>
      <c r="E150" s="84">
        <v>-7.06115E-5</v>
      </c>
      <c r="F150" s="82">
        <v>-9.5699529999999997E-4</v>
      </c>
      <c r="G150" s="78">
        <v>27.687975999999999</v>
      </c>
      <c r="H150" s="3">
        <v>-3.5305750000000002E-3</v>
      </c>
      <c r="I150" s="3">
        <v>-2.6653150000000001</v>
      </c>
      <c r="J150" s="3">
        <v>-2.9978562628336798</v>
      </c>
      <c r="K150" s="83">
        <v>1780.4037060000001</v>
      </c>
    </row>
    <row r="151" spans="1:11" x14ac:dyDescent="0.25">
      <c r="A151" s="77">
        <v>41153</v>
      </c>
      <c r="B151" s="78">
        <v>-18540</v>
      </c>
      <c r="C151" s="79">
        <v>-14375.6855</v>
      </c>
      <c r="D151" s="80">
        <v>0.28903286</v>
      </c>
      <c r="E151" s="84">
        <v>-2.9914299999999998E-4</v>
      </c>
      <c r="F151" s="82">
        <v>8.878E-4</v>
      </c>
      <c r="G151" s="78">
        <v>28.903286000000001</v>
      </c>
      <c r="H151" s="3">
        <v>-1.4957150000000001E-2</v>
      </c>
      <c r="I151" s="3">
        <v>-47.098674000000003</v>
      </c>
      <c r="J151" s="3">
        <v>-2.86726543463381</v>
      </c>
      <c r="K151" s="83">
        <v>1760.111314</v>
      </c>
    </row>
    <row r="152" spans="1:11" x14ac:dyDescent="0.25">
      <c r="A152" s="77">
        <v>41183</v>
      </c>
      <c r="B152" s="78">
        <v>-13950</v>
      </c>
      <c r="C152" s="79">
        <v>-11290.9391</v>
      </c>
      <c r="D152" s="80">
        <v>0.22341374</v>
      </c>
      <c r="E152" s="84">
        <v>-1.9172420000000001E-4</v>
      </c>
      <c r="F152" s="82">
        <v>3.084688E-4</v>
      </c>
      <c r="G152" s="78">
        <v>22.341373999999998</v>
      </c>
      <c r="H152" s="3">
        <v>-9.5862099999999995E-3</v>
      </c>
      <c r="I152" s="3">
        <v>-30.423762</v>
      </c>
      <c r="J152" s="3">
        <v>-2.2634034223134898</v>
      </c>
      <c r="K152" s="83">
        <v>1391.0807930000001</v>
      </c>
    </row>
    <row r="153" spans="1:11" x14ac:dyDescent="0.25">
      <c r="A153" s="77">
        <v>41214</v>
      </c>
      <c r="B153" s="78">
        <v>-14250</v>
      </c>
      <c r="C153" s="79">
        <v>-10766.1952</v>
      </c>
      <c r="D153" s="80">
        <v>0.21437561999999999</v>
      </c>
      <c r="E153" s="84">
        <v>-1.8681829999999999E-4</v>
      </c>
      <c r="F153" s="82">
        <v>1.333815E-4</v>
      </c>
      <c r="G153" s="78">
        <v>21.437562</v>
      </c>
      <c r="H153" s="3">
        <v>-9.340915E-3</v>
      </c>
      <c r="I153" s="3">
        <v>-34.829639999999998</v>
      </c>
      <c r="J153" s="3">
        <v>-2.1489448323066398</v>
      </c>
      <c r="K153" s="83">
        <v>1336.15777</v>
      </c>
    </row>
    <row r="154" spans="1:11" x14ac:dyDescent="0.25">
      <c r="A154" s="77">
        <v>41244</v>
      </c>
      <c r="B154" s="78">
        <v>-13950</v>
      </c>
      <c r="C154" s="79">
        <v>-10847.662899999999</v>
      </c>
      <c r="D154" s="80">
        <v>0.21547727999999999</v>
      </c>
      <c r="E154" s="84">
        <v>-1.5728110000000001E-4</v>
      </c>
      <c r="F154" s="82">
        <v>-9.2514840000000001E-4</v>
      </c>
      <c r="G154" s="78">
        <v>21.547727999999999</v>
      </c>
      <c r="H154" s="3">
        <v>-7.864055E-3</v>
      </c>
      <c r="I154" s="3">
        <v>-30.685853999999999</v>
      </c>
      <c r="J154" s="3">
        <v>-2.1728005475701599</v>
      </c>
      <c r="K154" s="83">
        <v>1355.1782700000001</v>
      </c>
    </row>
    <row r="155" spans="1:11" x14ac:dyDescent="0.25">
      <c r="A155" s="77">
        <v>41275</v>
      </c>
      <c r="B155" s="78">
        <v>-11796</v>
      </c>
      <c r="C155" s="79">
        <v>-10161.829599999999</v>
      </c>
      <c r="D155" s="80">
        <v>0.20465649999999999</v>
      </c>
      <c r="E155" s="84">
        <v>-1.024956E-4</v>
      </c>
      <c r="F155" s="82">
        <v>-3.9943894999999998E-3</v>
      </c>
      <c r="G155" s="78">
        <v>20.46565</v>
      </c>
      <c r="H155" s="3">
        <v>-5.1247799999999998E-3</v>
      </c>
      <c r="I155" s="3">
        <v>-24.228622000000001</v>
      </c>
      <c r="J155" s="3">
        <v>-2.0427132101300498</v>
      </c>
      <c r="K155" s="83">
        <v>1277.566632</v>
      </c>
    </row>
    <row r="156" spans="1:11" x14ac:dyDescent="0.25">
      <c r="A156" s="77">
        <v>41306</v>
      </c>
      <c r="B156" s="78">
        <v>-11796</v>
      </c>
      <c r="C156" s="79">
        <v>-9322.7284</v>
      </c>
      <c r="D156" s="80">
        <v>0.18821858</v>
      </c>
      <c r="E156" s="84">
        <v>-1.2728739999999999E-4</v>
      </c>
      <c r="F156" s="82">
        <v>-2.5844914000000001E-3</v>
      </c>
      <c r="G156" s="78">
        <v>18.821857999999999</v>
      </c>
      <c r="H156" s="3">
        <v>-6.3643700000000003E-3</v>
      </c>
      <c r="I156" s="3">
        <v>-29.344501000000001</v>
      </c>
      <c r="J156" s="3">
        <v>-1.8629535934291599</v>
      </c>
      <c r="K156" s="83">
        <v>1180.4960659999999</v>
      </c>
    </row>
    <row r="157" spans="1:11" x14ac:dyDescent="0.25">
      <c r="A157" s="77">
        <v>41334</v>
      </c>
      <c r="B157" s="78">
        <v>-7890</v>
      </c>
      <c r="C157" s="79">
        <v>-10275.1296</v>
      </c>
      <c r="D157" s="80">
        <v>0.18851322000000001</v>
      </c>
      <c r="E157" s="84">
        <v>4.6057000000000003E-5</v>
      </c>
      <c r="F157" s="82">
        <v>-3.6482392999999998E-3</v>
      </c>
      <c r="G157" s="78">
        <v>18.851322</v>
      </c>
      <c r="H157" s="3">
        <v>2.3028499999999999E-3</v>
      </c>
      <c r="I157" s="3">
        <v>13.371345</v>
      </c>
      <c r="J157" s="3">
        <v>-2.1275704312114998</v>
      </c>
      <c r="K157" s="83">
        <v>1308.9713260000001</v>
      </c>
    </row>
    <row r="158" spans="1:11" x14ac:dyDescent="0.25">
      <c r="A158" s="77">
        <v>41365</v>
      </c>
      <c r="B158" s="78">
        <v>-15010</v>
      </c>
      <c r="C158" s="79">
        <v>-768.74540000000002</v>
      </c>
      <c r="D158" s="80">
        <v>6.7985630000000005E-2</v>
      </c>
      <c r="E158" s="84">
        <v>-6.3624929999999997E-4</v>
      </c>
      <c r="F158" s="82">
        <v>4.9159514000000001E-3</v>
      </c>
      <c r="G158" s="78">
        <v>6.7985629999999997</v>
      </c>
      <c r="H158" s="3">
        <v>-3.1812464999999998E-2</v>
      </c>
      <c r="I158" s="3">
        <v>-135.87440000000001</v>
      </c>
      <c r="J158" s="3">
        <v>6.0324709103353899E-2</v>
      </c>
      <c r="K158" s="83">
        <v>98.521479999999997</v>
      </c>
    </row>
    <row r="159" spans="1:11" x14ac:dyDescent="0.25">
      <c r="A159" s="77">
        <v>41395</v>
      </c>
      <c r="B159" s="78">
        <v>-20151</v>
      </c>
      <c r="C159" s="79">
        <v>-1059.3678</v>
      </c>
      <c r="D159" s="80">
        <v>9.3333970000000002E-2</v>
      </c>
      <c r="E159" s="84">
        <v>-8.7029740000000005E-4</v>
      </c>
      <c r="F159" s="82">
        <v>6.4955087000000003E-3</v>
      </c>
      <c r="G159" s="78">
        <v>9.3333969999999997</v>
      </c>
      <c r="H159" s="3">
        <v>-4.3514869999999997E-2</v>
      </c>
      <c r="I159" s="3">
        <v>-184.06859900000001</v>
      </c>
      <c r="J159" s="3">
        <v>7.60980150581793E-2</v>
      </c>
      <c r="K159" s="83">
        <v>136.66642200000001</v>
      </c>
    </row>
    <row r="160" spans="1:11" x14ac:dyDescent="0.25">
      <c r="A160" s="77">
        <v>41426</v>
      </c>
      <c r="B160" s="78">
        <v>-14250</v>
      </c>
      <c r="C160" s="79">
        <v>-754.15599999999995</v>
      </c>
      <c r="D160" s="80">
        <v>6.6099530000000004E-2</v>
      </c>
      <c r="E160" s="84">
        <v>-6.1361849999999997E-4</v>
      </c>
      <c r="F160" s="82">
        <v>4.5386823000000001E-3</v>
      </c>
      <c r="G160" s="78">
        <v>6.609953</v>
      </c>
      <c r="H160" s="3">
        <v>-3.0680925000000001E-2</v>
      </c>
      <c r="I160" s="3">
        <v>-130.29469900000001</v>
      </c>
      <c r="J160" s="3">
        <v>5.1543326488706402E-2</v>
      </c>
      <c r="K160" s="83">
        <v>97.973169999999996</v>
      </c>
    </row>
    <row r="161" spans="1:11" x14ac:dyDescent="0.25">
      <c r="A161" s="77">
        <v>41456</v>
      </c>
      <c r="B161" s="78">
        <v>-13950</v>
      </c>
      <c r="C161" s="79">
        <v>-709.95579999999995</v>
      </c>
      <c r="D161" s="80">
        <v>6.1787160000000001E-2</v>
      </c>
      <c r="E161" s="84">
        <v>-5.7064419999999999E-4</v>
      </c>
      <c r="F161" s="82">
        <v>4.4499995999999998E-3</v>
      </c>
      <c r="G161" s="78">
        <v>6.1787159999999997</v>
      </c>
      <c r="H161" s="3">
        <v>-2.8532209999999999E-2</v>
      </c>
      <c r="I161" s="3">
        <v>-125.380138</v>
      </c>
      <c r="J161" s="3">
        <v>5.1656125941136201E-2</v>
      </c>
      <c r="K161" s="83">
        <v>92.775329999999997</v>
      </c>
    </row>
    <row r="162" spans="1:11" x14ac:dyDescent="0.25">
      <c r="A162" s="77">
        <v>41487</v>
      </c>
      <c r="B162" s="78">
        <v>-14233</v>
      </c>
      <c r="C162" s="79">
        <v>-729.18889999999999</v>
      </c>
      <c r="D162" s="80">
        <v>6.3135780000000002E-2</v>
      </c>
      <c r="E162" s="84">
        <v>-5.8054910000000001E-4</v>
      </c>
      <c r="F162" s="82">
        <v>4.4879908999999997E-3</v>
      </c>
      <c r="G162" s="78">
        <v>6.3135779999999997</v>
      </c>
      <c r="H162" s="3">
        <v>-2.9027455000000001E-2</v>
      </c>
      <c r="I162" s="3">
        <v>-128.05499</v>
      </c>
      <c r="J162" s="3">
        <v>5.0533607118412101E-2</v>
      </c>
      <c r="K162" s="83">
        <v>95.947488000000007</v>
      </c>
    </row>
    <row r="163" spans="1:11" x14ac:dyDescent="0.25">
      <c r="A163" s="77">
        <v>41518</v>
      </c>
      <c r="B163" s="78">
        <v>-18540</v>
      </c>
      <c r="C163" s="79">
        <v>-959.9905</v>
      </c>
      <c r="D163" s="80">
        <v>8.2759390000000002E-2</v>
      </c>
      <c r="E163" s="84">
        <v>-7.5811680000000003E-4</v>
      </c>
      <c r="F163" s="82">
        <v>5.7771328000000002E-3</v>
      </c>
      <c r="G163" s="78">
        <v>8.2759389999999993</v>
      </c>
      <c r="H163" s="3">
        <v>-3.7905840000000003E-2</v>
      </c>
      <c r="I163" s="3">
        <v>-167.26075700000001</v>
      </c>
      <c r="J163" s="3">
        <v>6.2832032854209505E-2</v>
      </c>
      <c r="K163" s="83">
        <v>127.105102</v>
      </c>
    </row>
    <row r="164" spans="1:11" x14ac:dyDescent="0.25">
      <c r="A164" s="77">
        <v>41548</v>
      </c>
      <c r="B164" s="78">
        <v>-13950</v>
      </c>
      <c r="C164" s="79">
        <v>-696.08630000000005</v>
      </c>
      <c r="D164" s="80">
        <v>5.9893200000000001E-2</v>
      </c>
      <c r="E164" s="84">
        <v>-5.4853349999999998E-4</v>
      </c>
      <c r="F164" s="82">
        <v>4.3426777999999999E-3</v>
      </c>
      <c r="G164" s="78">
        <v>5.9893200000000002</v>
      </c>
      <c r="H164" s="3">
        <v>-2.7426675000000001E-2</v>
      </c>
      <c r="I164" s="3">
        <v>-123.43290500000001</v>
      </c>
      <c r="J164" s="3">
        <v>4.7750855578370999E-2</v>
      </c>
      <c r="K164" s="83">
        <v>92.716211000000001</v>
      </c>
    </row>
    <row r="165" spans="1:11" x14ac:dyDescent="0.25">
      <c r="A165" s="77">
        <v>41579</v>
      </c>
      <c r="B165" s="78">
        <v>-14250</v>
      </c>
      <c r="C165" s="79">
        <v>-674.19629999999995</v>
      </c>
      <c r="D165" s="80">
        <v>5.7191480000000003E-2</v>
      </c>
      <c r="E165" s="84">
        <v>-5.1766140000000002E-4</v>
      </c>
      <c r="F165" s="82">
        <v>4.4404583000000001E-3</v>
      </c>
      <c r="G165" s="78">
        <v>5.7191479999999997</v>
      </c>
      <c r="H165" s="3">
        <v>-2.5883070000000001E-2</v>
      </c>
      <c r="I165" s="3">
        <v>-123.471234</v>
      </c>
      <c r="J165" s="3">
        <v>5.1004243668720098E-2</v>
      </c>
      <c r="K165" s="83">
        <v>90.409683999999999</v>
      </c>
    </row>
    <row r="166" spans="1:11" x14ac:dyDescent="0.25">
      <c r="A166" s="77">
        <v>41609</v>
      </c>
      <c r="B166" s="78">
        <v>-13950</v>
      </c>
      <c r="C166" s="79">
        <v>-619.52710000000002</v>
      </c>
      <c r="D166" s="80">
        <v>5.208521E-2</v>
      </c>
      <c r="E166" s="84">
        <v>-4.6830670000000001E-4</v>
      </c>
      <c r="F166" s="82">
        <v>4.3426875000000002E-3</v>
      </c>
      <c r="G166" s="78">
        <v>5.2085210000000002</v>
      </c>
      <c r="H166" s="3">
        <v>-2.3415334999999999E-2</v>
      </c>
      <c r="I166" s="3">
        <v>-117.451306</v>
      </c>
      <c r="J166" s="3">
        <v>5.1954004106776197E-2</v>
      </c>
      <c r="K166" s="83">
        <v>83.553464000000005</v>
      </c>
    </row>
    <row r="167" spans="1:11" x14ac:dyDescent="0.25">
      <c r="A167" s="77">
        <v>41640</v>
      </c>
      <c r="B167" s="78">
        <v>-11796</v>
      </c>
      <c r="C167" s="79">
        <v>-443.05220000000003</v>
      </c>
      <c r="D167" s="80">
        <v>3.6009230000000003E-2</v>
      </c>
      <c r="E167" s="84">
        <v>-3.1440919999999999E-4</v>
      </c>
      <c r="F167" s="82">
        <v>3.6314302999999998E-3</v>
      </c>
      <c r="G167" s="78">
        <v>3.6009229999999999</v>
      </c>
      <c r="H167" s="3">
        <v>-1.5720459999999999E-2</v>
      </c>
      <c r="I167" s="3">
        <v>-92.569475999999995</v>
      </c>
      <c r="J167" s="3">
        <v>4.9324572210814502E-2</v>
      </c>
      <c r="K167" s="83">
        <v>60.128939000000003</v>
      </c>
    </row>
    <row r="168" spans="1:11" x14ac:dyDescent="0.25">
      <c r="A168" s="77">
        <v>41671</v>
      </c>
      <c r="B168" s="78">
        <v>-11796</v>
      </c>
      <c r="C168" s="79">
        <v>-475.61099999999999</v>
      </c>
      <c r="D168" s="80">
        <v>3.8638239999999997E-2</v>
      </c>
      <c r="E168" s="84">
        <v>-3.3707330000000001E-4</v>
      </c>
      <c r="F168" s="82">
        <v>3.6152727999999999E-3</v>
      </c>
      <c r="G168" s="78">
        <v>3.8638240000000001</v>
      </c>
      <c r="H168" s="3">
        <v>-1.6853665E-2</v>
      </c>
      <c r="I168" s="3">
        <v>-95.589870000000005</v>
      </c>
      <c r="J168" s="3">
        <v>4.6266392881588E-2</v>
      </c>
      <c r="K168" s="83">
        <v>64.977385999999996</v>
      </c>
    </row>
    <row r="169" spans="1:11" x14ac:dyDescent="0.25">
      <c r="A169" s="77">
        <v>41699</v>
      </c>
      <c r="B169" s="78">
        <v>-7890</v>
      </c>
      <c r="C169" s="79">
        <v>-349.62220000000002</v>
      </c>
      <c r="D169" s="80">
        <v>2.8464449999999999E-2</v>
      </c>
      <c r="E169" s="84">
        <v>-2.4856290000000001E-4</v>
      </c>
      <c r="F169" s="82">
        <v>2.3954412E-3</v>
      </c>
      <c r="G169" s="78">
        <v>2.8464450000000001</v>
      </c>
      <c r="H169" s="3">
        <v>-1.2428145E-2</v>
      </c>
      <c r="I169" s="3">
        <v>-66.643867999999998</v>
      </c>
      <c r="J169" s="3">
        <v>2.8001368925393601E-2</v>
      </c>
      <c r="K169" s="83">
        <v>48.032963000000002</v>
      </c>
    </row>
    <row r="170" spans="1:11" x14ac:dyDescent="0.25">
      <c r="A170" s="77">
        <v>41730</v>
      </c>
      <c r="B170" s="78">
        <v>-15010</v>
      </c>
      <c r="C170" s="79">
        <v>-757.55560000000003</v>
      </c>
      <c r="D170" s="80">
        <v>6.1955259999999998E-2</v>
      </c>
      <c r="E170" s="84">
        <v>-5.4220959999999997E-4</v>
      </c>
      <c r="F170" s="82">
        <v>4.4318040999999997E-3</v>
      </c>
      <c r="G170" s="78">
        <v>6.1955260000000001</v>
      </c>
      <c r="H170" s="3">
        <v>-2.7110479999999999E-2</v>
      </c>
      <c r="I170" s="3">
        <v>-133.76415399999999</v>
      </c>
      <c r="J170" s="3">
        <v>4.3616974674880203E-2</v>
      </c>
      <c r="K170" s="83">
        <v>104.678529</v>
      </c>
    </row>
    <row r="171" spans="1:11" x14ac:dyDescent="0.25">
      <c r="A171" s="77">
        <v>41760</v>
      </c>
      <c r="B171" s="78">
        <v>-20151</v>
      </c>
      <c r="C171" s="79">
        <v>-1040.6249</v>
      </c>
      <c r="D171" s="80">
        <v>8.4809250000000003E-2</v>
      </c>
      <c r="E171" s="84">
        <v>-7.3984319999999997E-4</v>
      </c>
      <c r="F171" s="82">
        <v>5.8572082000000001E-3</v>
      </c>
      <c r="G171" s="78">
        <v>8.4809249999999992</v>
      </c>
      <c r="H171" s="3">
        <v>-3.6992160000000003E-2</v>
      </c>
      <c r="I171" s="3">
        <v>-180.91994</v>
      </c>
      <c r="J171" s="3">
        <v>5.40120465434634E-2</v>
      </c>
      <c r="K171" s="83">
        <v>144.704555</v>
      </c>
    </row>
    <row r="172" spans="1:11" x14ac:dyDescent="0.25">
      <c r="A172" s="77">
        <v>41791</v>
      </c>
      <c r="B172" s="78">
        <v>-14250</v>
      </c>
      <c r="C172" s="79">
        <v>-739.37699999999995</v>
      </c>
      <c r="D172" s="80">
        <v>5.9993530000000003E-2</v>
      </c>
      <c r="E172" s="84">
        <v>-5.2142979999999996E-4</v>
      </c>
      <c r="F172" s="82">
        <v>4.0983634E-3</v>
      </c>
      <c r="G172" s="78">
        <v>5.9993530000000002</v>
      </c>
      <c r="H172" s="3">
        <v>-2.6071489999999999E-2</v>
      </c>
      <c r="I172" s="3">
        <v>-127.963173</v>
      </c>
      <c r="J172" s="3">
        <v>3.6400000000000002E-2</v>
      </c>
      <c r="K172" s="83">
        <v>103.42168599999999</v>
      </c>
    </row>
    <row r="173" spans="1:11" x14ac:dyDescent="0.25">
      <c r="A173" s="77">
        <v>41821</v>
      </c>
      <c r="B173" s="78">
        <v>-13950</v>
      </c>
      <c r="C173" s="79">
        <v>-697.82259999999997</v>
      </c>
      <c r="D173" s="80">
        <v>5.6216099999999998E-2</v>
      </c>
      <c r="E173" s="84">
        <v>-4.859482E-4</v>
      </c>
      <c r="F173" s="82">
        <v>4.0152458E-3</v>
      </c>
      <c r="G173" s="78">
        <v>5.6216100000000004</v>
      </c>
      <c r="H173" s="3">
        <v>-2.4297409999999998E-2</v>
      </c>
      <c r="I173" s="3">
        <v>-123.251667</v>
      </c>
      <c r="J173" s="3">
        <v>3.6968377823408699E-2</v>
      </c>
      <c r="K173" s="83">
        <v>98.163241999999997</v>
      </c>
    </row>
    <row r="174" spans="1:11" x14ac:dyDescent="0.25">
      <c r="A174" s="77">
        <v>41852</v>
      </c>
      <c r="B174" s="78">
        <v>-14233</v>
      </c>
      <c r="C174" s="79">
        <v>-716.03189999999995</v>
      </c>
      <c r="D174" s="80">
        <v>5.7409250000000002E-2</v>
      </c>
      <c r="E174" s="84">
        <v>-4.9428229999999996E-4</v>
      </c>
      <c r="F174" s="82">
        <v>4.0501583000000004E-3</v>
      </c>
      <c r="G174" s="78">
        <v>5.7409249999999998</v>
      </c>
      <c r="H174" s="3">
        <v>-2.4714114999999998E-2</v>
      </c>
      <c r="I174" s="3">
        <v>-125.806985</v>
      </c>
      <c r="J174" s="3">
        <v>3.5790280629705698E-2</v>
      </c>
      <c r="K174" s="83">
        <v>101.371685</v>
      </c>
    </row>
    <row r="175" spans="1:11" x14ac:dyDescent="0.25">
      <c r="A175" s="77">
        <v>41883</v>
      </c>
      <c r="B175" s="78">
        <v>-18540</v>
      </c>
      <c r="C175" s="79">
        <v>-942.23469999999998</v>
      </c>
      <c r="D175" s="80">
        <v>7.5262099999999998E-2</v>
      </c>
      <c r="E175" s="84">
        <v>-6.4590510000000004E-4</v>
      </c>
      <c r="F175" s="82">
        <v>5.2151779000000004E-3</v>
      </c>
      <c r="G175" s="78">
        <v>7.5262099999999998</v>
      </c>
      <c r="H175" s="3">
        <v>-3.2295255000000002E-2</v>
      </c>
      <c r="I175" s="3">
        <v>-164.27180799999999</v>
      </c>
      <c r="J175" s="3">
        <v>4.3904996577686498E-2</v>
      </c>
      <c r="K175" s="83">
        <v>134.14430300000001</v>
      </c>
    </row>
    <row r="176" spans="1:11" x14ac:dyDescent="0.25">
      <c r="A176" s="77">
        <v>41913</v>
      </c>
      <c r="B176" s="78">
        <v>-13950</v>
      </c>
      <c r="C176" s="79">
        <v>-697.59810000000004</v>
      </c>
      <c r="D176" s="80">
        <v>5.5396430000000003E-2</v>
      </c>
      <c r="E176" s="84">
        <v>-4.7322389999999997E-4</v>
      </c>
      <c r="F176" s="82">
        <v>3.9047726000000001E-3</v>
      </c>
      <c r="G176" s="78">
        <v>5.5396429999999999</v>
      </c>
      <c r="H176" s="3">
        <v>-2.3661194999999999E-2</v>
      </c>
      <c r="I176" s="3">
        <v>-122.596738</v>
      </c>
      <c r="J176" s="3">
        <v>3.2892813141683797E-2</v>
      </c>
      <c r="K176" s="83">
        <v>99.888793000000007</v>
      </c>
    </row>
    <row r="177" spans="1:11" x14ac:dyDescent="0.25">
      <c r="A177" s="77">
        <v>41944</v>
      </c>
      <c r="B177" s="78">
        <v>-14250</v>
      </c>
      <c r="C177" s="79">
        <v>-668.70950000000005</v>
      </c>
      <c r="D177" s="80">
        <v>5.257469E-2</v>
      </c>
      <c r="E177" s="84">
        <v>-4.457288E-4</v>
      </c>
      <c r="F177" s="82">
        <v>4.0025670999999999E-3</v>
      </c>
      <c r="G177" s="78">
        <v>5.2574690000000004</v>
      </c>
      <c r="H177" s="3">
        <v>-2.2286440000000001E-2</v>
      </c>
      <c r="I177" s="3">
        <v>-121.788539</v>
      </c>
      <c r="J177" s="3">
        <v>3.6551403148528401E-2</v>
      </c>
      <c r="K177" s="83">
        <v>96.356414000000001</v>
      </c>
    </row>
    <row r="178" spans="1:11" x14ac:dyDescent="0.25">
      <c r="A178" s="77">
        <v>41974</v>
      </c>
      <c r="B178" s="78">
        <v>-13950</v>
      </c>
      <c r="C178" s="79">
        <v>-618.47209999999995</v>
      </c>
      <c r="D178" s="80">
        <v>4.8204579999999997E-2</v>
      </c>
      <c r="E178" s="84">
        <v>-4.0594060000000002E-4</v>
      </c>
      <c r="F178" s="82">
        <v>3.9172024E-3</v>
      </c>
      <c r="G178" s="78">
        <v>4.8204580000000004</v>
      </c>
      <c r="H178" s="3">
        <v>-2.0297030000000001E-2</v>
      </c>
      <c r="I178" s="3">
        <v>-116.207032</v>
      </c>
      <c r="J178" s="3">
        <v>3.8039698836413401E-2</v>
      </c>
      <c r="K178" s="83">
        <v>89.574744999999993</v>
      </c>
    </row>
    <row r="179" spans="1:11" x14ac:dyDescent="0.25">
      <c r="A179" s="77">
        <v>42005</v>
      </c>
      <c r="B179" s="78">
        <v>-11796</v>
      </c>
      <c r="C179" s="79">
        <v>-449.82089999999999</v>
      </c>
      <c r="D179" s="80">
        <v>3.3860689999999999E-2</v>
      </c>
      <c r="E179" s="84">
        <v>-2.7648869999999999E-4</v>
      </c>
      <c r="F179" s="82">
        <v>3.2878170000000002E-3</v>
      </c>
      <c r="G179" s="78">
        <v>3.386069</v>
      </c>
      <c r="H179" s="3">
        <v>-1.3824435E-2</v>
      </c>
      <c r="I179" s="3">
        <v>-92.420862</v>
      </c>
      <c r="J179" s="3">
        <v>3.8029568788501E-2</v>
      </c>
      <c r="K179" s="83">
        <v>65.567328000000003</v>
      </c>
    </row>
    <row r="180" spans="1:11" x14ac:dyDescent="0.25">
      <c r="A180" s="77">
        <v>42036</v>
      </c>
      <c r="B180" s="78">
        <v>-11796</v>
      </c>
      <c r="C180" s="79">
        <v>-478.524</v>
      </c>
      <c r="D180" s="80">
        <v>3.6036209999999999E-2</v>
      </c>
      <c r="E180" s="84">
        <v>-2.9429709999999998E-4</v>
      </c>
      <c r="F180" s="82">
        <v>3.2685090000000002E-3</v>
      </c>
      <c r="G180" s="78">
        <v>3.603621</v>
      </c>
      <c r="H180" s="3">
        <v>-1.4714855000000001E-2</v>
      </c>
      <c r="I180" s="3">
        <v>-94.970703999999998</v>
      </c>
      <c r="J180" s="3">
        <v>3.4986995208761203E-2</v>
      </c>
      <c r="K180" s="83">
        <v>70.144221000000002</v>
      </c>
    </row>
    <row r="181" spans="1:11" x14ac:dyDescent="0.25">
      <c r="A181" s="77">
        <v>42064</v>
      </c>
      <c r="B181" s="78">
        <v>-7890</v>
      </c>
      <c r="C181" s="79">
        <v>-348.40140000000002</v>
      </c>
      <c r="D181" s="80">
        <v>2.6308020000000001E-2</v>
      </c>
      <c r="E181" s="84">
        <v>-2.1524639999999999E-4</v>
      </c>
      <c r="F181" s="82">
        <v>2.1617552000000001E-3</v>
      </c>
      <c r="G181" s="78">
        <v>2.6308020000000001</v>
      </c>
      <c r="H181" s="3">
        <v>-1.0762320000000001E-2</v>
      </c>
      <c r="I181" s="3">
        <v>-65.871863000000005</v>
      </c>
      <c r="J181" s="3">
        <v>2.0404106776180701E-2</v>
      </c>
      <c r="K181" s="83">
        <v>51.337339</v>
      </c>
    </row>
    <row r="182" spans="1:11" x14ac:dyDescent="0.25">
      <c r="A182" s="77">
        <v>42095</v>
      </c>
      <c r="B182" s="78">
        <v>-15010</v>
      </c>
      <c r="C182" s="79">
        <v>-745.85730000000001</v>
      </c>
      <c r="D182" s="80">
        <v>5.6610800000000003E-2</v>
      </c>
      <c r="E182" s="84">
        <v>-4.647454E-4</v>
      </c>
      <c r="F182" s="82">
        <v>3.9970042999999999E-3</v>
      </c>
      <c r="G182" s="78">
        <v>5.6610800000000001</v>
      </c>
      <c r="H182" s="3">
        <v>-2.3237270000000001E-2</v>
      </c>
      <c r="I182" s="3">
        <v>-131.425659</v>
      </c>
      <c r="J182" s="3">
        <v>2.9291991786447698E-2</v>
      </c>
      <c r="K182" s="83">
        <v>110.515522</v>
      </c>
    </row>
    <row r="183" spans="1:11" x14ac:dyDescent="0.25">
      <c r="A183" s="77">
        <v>42125</v>
      </c>
      <c r="B183" s="78">
        <v>-20151</v>
      </c>
      <c r="C183" s="79">
        <v>-1021.6324</v>
      </c>
      <c r="D183" s="80">
        <v>7.7300729999999998E-2</v>
      </c>
      <c r="E183" s="84">
        <v>-6.3286020000000002E-4</v>
      </c>
      <c r="F183" s="82">
        <v>5.2848783999999999E-3</v>
      </c>
      <c r="G183" s="78">
        <v>7.730073</v>
      </c>
      <c r="H183" s="3">
        <v>-3.1643009999999999E-2</v>
      </c>
      <c r="I183" s="3">
        <v>-177.510491</v>
      </c>
      <c r="J183" s="3">
        <v>3.5191512662559897E-2</v>
      </c>
      <c r="K183" s="83">
        <v>152.27287000000001</v>
      </c>
    </row>
    <row r="184" spans="1:11" x14ac:dyDescent="0.25">
      <c r="A184" s="77">
        <v>42156</v>
      </c>
      <c r="B184" s="78">
        <v>-14250</v>
      </c>
      <c r="C184" s="79">
        <v>-724.7654</v>
      </c>
      <c r="D184" s="80">
        <v>5.4618970000000003E-2</v>
      </c>
      <c r="E184" s="84">
        <v>-4.456843E-4</v>
      </c>
      <c r="F184" s="82">
        <v>3.7003589999999999E-3</v>
      </c>
      <c r="G184" s="78">
        <v>5.4618969999999996</v>
      </c>
      <c r="H184" s="3">
        <v>-2.2284215E-2</v>
      </c>
      <c r="I184" s="3">
        <v>-125.46280400000001</v>
      </c>
      <c r="J184" s="3">
        <v>2.3400684462696799E-2</v>
      </c>
      <c r="K184" s="83">
        <v>108.60072</v>
      </c>
    </row>
    <row r="185" spans="1:11" x14ac:dyDescent="0.25">
      <c r="A185" s="77">
        <v>42186</v>
      </c>
      <c r="B185" s="78">
        <v>-13950</v>
      </c>
      <c r="C185" s="79">
        <v>-685.56650000000002</v>
      </c>
      <c r="D185" s="80">
        <v>5.1290420000000003E-2</v>
      </c>
      <c r="E185" s="84">
        <v>-4.1615739999999998E-4</v>
      </c>
      <c r="F185" s="82">
        <v>3.6231598000000002E-3</v>
      </c>
      <c r="G185" s="78">
        <v>5.1290420000000001</v>
      </c>
      <c r="H185" s="3">
        <v>-2.0807869999999999E-2</v>
      </c>
      <c r="I185" s="3">
        <v>-120.94245600000001</v>
      </c>
      <c r="J185" s="3">
        <v>2.4330184804928101E-2</v>
      </c>
      <c r="K185" s="83">
        <v>103.290142</v>
      </c>
    </row>
    <row r="186" spans="1:11" x14ac:dyDescent="0.25">
      <c r="A186" s="77">
        <v>42217</v>
      </c>
      <c r="B186" s="78">
        <v>-14233</v>
      </c>
      <c r="C186" s="79">
        <v>-702.85119999999995</v>
      </c>
      <c r="D186" s="80">
        <v>5.2351290000000002E-2</v>
      </c>
      <c r="E186" s="84">
        <v>-4.2321129999999999E-4</v>
      </c>
      <c r="F186" s="82">
        <v>3.6550682000000001E-3</v>
      </c>
      <c r="G186" s="78">
        <v>5.2351289999999997</v>
      </c>
      <c r="H186" s="3">
        <v>-2.1160564999999999E-2</v>
      </c>
      <c r="I186" s="3">
        <v>-123.385186</v>
      </c>
      <c r="J186" s="3">
        <v>2.31088295687885E-2</v>
      </c>
      <c r="K186" s="83">
        <v>106.52934500000001</v>
      </c>
    </row>
    <row r="187" spans="1:11" x14ac:dyDescent="0.25">
      <c r="A187" s="77">
        <v>42248</v>
      </c>
      <c r="B187" s="78">
        <v>-18540</v>
      </c>
      <c r="C187" s="79">
        <v>-924.54390000000001</v>
      </c>
      <c r="D187" s="80">
        <v>6.8631520000000001E-2</v>
      </c>
      <c r="E187" s="84">
        <v>-5.5324870000000002E-4</v>
      </c>
      <c r="F187" s="82">
        <v>4.7061821000000002E-3</v>
      </c>
      <c r="G187" s="78">
        <v>6.8631520000000004</v>
      </c>
      <c r="H187" s="3">
        <v>-2.7662434999999999E-2</v>
      </c>
      <c r="I187" s="3">
        <v>-161.057039</v>
      </c>
      <c r="J187" s="3">
        <v>2.7564681724846E-2</v>
      </c>
      <c r="K187" s="83">
        <v>140.86479199999999</v>
      </c>
    </row>
    <row r="188" spans="1:11" x14ac:dyDescent="0.25">
      <c r="A188" s="77">
        <v>42278</v>
      </c>
      <c r="B188" s="78">
        <v>-13950</v>
      </c>
      <c r="C188" s="79">
        <v>-685.54690000000005</v>
      </c>
      <c r="D188" s="80">
        <v>5.0591240000000003E-2</v>
      </c>
      <c r="E188" s="84">
        <v>-4.0590599999999999E-4</v>
      </c>
      <c r="F188" s="82">
        <v>3.5205542E-3</v>
      </c>
      <c r="G188" s="78">
        <v>5.0591239999999997</v>
      </c>
      <c r="H188" s="3">
        <v>-2.0295299999999999E-2</v>
      </c>
      <c r="I188" s="3">
        <v>-120.246031</v>
      </c>
      <c r="J188" s="3">
        <v>2.0615468856947299E-2</v>
      </c>
      <c r="K188" s="83">
        <v>105.051506</v>
      </c>
    </row>
    <row r="189" spans="1:11" x14ac:dyDescent="0.25">
      <c r="A189" s="77">
        <v>42309</v>
      </c>
      <c r="B189" s="78">
        <v>-14250</v>
      </c>
      <c r="C189" s="79">
        <v>-662.15430000000003</v>
      </c>
      <c r="D189" s="80">
        <v>4.8414209999999999E-2</v>
      </c>
      <c r="E189" s="84">
        <v>-3.8562429999999999E-4</v>
      </c>
      <c r="F189" s="82">
        <v>3.6095095000000001E-3</v>
      </c>
      <c r="G189" s="78">
        <v>4.8414210000000004</v>
      </c>
      <c r="H189" s="3">
        <v>-1.9281215000000001E-2</v>
      </c>
      <c r="I189" s="3">
        <v>-119.86228699999999</v>
      </c>
      <c r="J189" s="3">
        <v>2.4034223134839199E-2</v>
      </c>
      <c r="K189" s="83">
        <v>102.010738</v>
      </c>
    </row>
    <row r="190" spans="1:11" x14ac:dyDescent="0.25">
      <c r="A190" s="77">
        <v>42339</v>
      </c>
      <c r="B190" s="78">
        <v>-13950</v>
      </c>
      <c r="C190" s="79">
        <v>-615.96879999999999</v>
      </c>
      <c r="D190" s="80">
        <v>4.4649269999999998E-2</v>
      </c>
      <c r="E190" s="84">
        <v>-3.5318440000000001E-4</v>
      </c>
      <c r="F190" s="82">
        <v>3.5327058E-3</v>
      </c>
      <c r="G190" s="78">
        <v>4.4649270000000003</v>
      </c>
      <c r="H190" s="3">
        <v>-1.765922E-2</v>
      </c>
      <c r="I190" s="3">
        <v>-114.669023</v>
      </c>
      <c r="J190" s="3">
        <v>2.58173853524983E-2</v>
      </c>
      <c r="K190" s="83">
        <v>95.367654000000002</v>
      </c>
    </row>
    <row r="191" spans="1:11" x14ac:dyDescent="0.25">
      <c r="A191" s="77">
        <v>42370</v>
      </c>
      <c r="B191" s="78">
        <v>-11796</v>
      </c>
      <c r="C191" s="79">
        <v>-453.7826</v>
      </c>
      <c r="D191" s="80">
        <v>3.1769609999999997E-2</v>
      </c>
      <c r="E191" s="84">
        <v>-2.4355709999999999E-4</v>
      </c>
      <c r="F191" s="82">
        <v>2.9766846E-3</v>
      </c>
      <c r="G191" s="78">
        <v>3.1769609999999999</v>
      </c>
      <c r="H191" s="3">
        <v>-1.2177855E-2</v>
      </c>
      <c r="I191" s="3">
        <v>-91.820881</v>
      </c>
      <c r="J191" s="3">
        <v>2.8028747433264899E-2</v>
      </c>
      <c r="K191" s="83">
        <v>70.679508999999996</v>
      </c>
    </row>
    <row r="192" spans="1:11" x14ac:dyDescent="0.25">
      <c r="A192" s="77">
        <v>42401</v>
      </c>
      <c r="B192" s="78">
        <v>-11796</v>
      </c>
      <c r="C192" s="79">
        <v>-479.04730000000001</v>
      </c>
      <c r="D192" s="80">
        <v>3.3565320000000003E-2</v>
      </c>
      <c r="E192" s="84">
        <v>-2.5750540000000002E-4</v>
      </c>
      <c r="F192" s="82">
        <v>2.9548093999999998E-3</v>
      </c>
      <c r="G192" s="78">
        <v>3.3565320000000001</v>
      </c>
      <c r="H192" s="3">
        <v>-1.2875269999999999E-2</v>
      </c>
      <c r="I192" s="3">
        <v>-93.964714999999998</v>
      </c>
      <c r="J192" s="3">
        <v>2.5043668720054799E-2</v>
      </c>
      <c r="K192" s="83">
        <v>74.995006000000004</v>
      </c>
    </row>
    <row r="193" spans="1:11" x14ac:dyDescent="0.25">
      <c r="A193" s="77">
        <v>42430</v>
      </c>
      <c r="B193" s="78">
        <v>-7890</v>
      </c>
      <c r="C193" s="79">
        <v>-345.86849999999998</v>
      </c>
      <c r="D193" s="80">
        <v>2.4305730000000001E-2</v>
      </c>
      <c r="E193" s="84">
        <v>-1.869164E-4</v>
      </c>
      <c r="F193" s="82">
        <v>1.9508240000000001E-3</v>
      </c>
      <c r="G193" s="78">
        <v>2.4305729999999999</v>
      </c>
      <c r="H193" s="3">
        <v>-9.3458199999999995E-3</v>
      </c>
      <c r="I193" s="3">
        <v>-64.881417999999996</v>
      </c>
      <c r="J193" s="3">
        <v>1.3766187542778901E-2</v>
      </c>
      <c r="K193" s="83">
        <v>54.420437</v>
      </c>
    </row>
    <row r="194" spans="1:11" x14ac:dyDescent="0.25">
      <c r="A194" s="77">
        <v>42461</v>
      </c>
      <c r="B194" s="78">
        <v>-15010</v>
      </c>
      <c r="C194" s="79">
        <v>-732.60569999999996</v>
      </c>
      <c r="D194" s="80">
        <v>5.175884E-2</v>
      </c>
      <c r="E194" s="84">
        <v>-3.9966550000000001E-4</v>
      </c>
      <c r="F194" s="82">
        <v>3.6027412000000001E-3</v>
      </c>
      <c r="G194" s="78">
        <v>5.1758839999999999</v>
      </c>
      <c r="H194" s="3">
        <v>-1.9983275000000002E-2</v>
      </c>
      <c r="I194" s="3">
        <v>-128.75520900000001</v>
      </c>
      <c r="J194" s="3">
        <v>1.6873374401095102E-2</v>
      </c>
      <c r="K194" s="83">
        <v>115.933223</v>
      </c>
    </row>
    <row r="195" spans="1:11" x14ac:dyDescent="0.25">
      <c r="A195" s="77">
        <v>42491</v>
      </c>
      <c r="B195" s="78">
        <v>-20151</v>
      </c>
      <c r="C195" s="79">
        <v>-1000.8928</v>
      </c>
      <c r="D195" s="80">
        <v>7.0543400000000006E-2</v>
      </c>
      <c r="E195" s="84">
        <v>-5.4360840000000003E-4</v>
      </c>
      <c r="F195" s="82">
        <v>4.7698337E-3</v>
      </c>
      <c r="G195" s="78">
        <v>7.0543399999999998</v>
      </c>
      <c r="H195" s="3">
        <v>-2.718042E-2</v>
      </c>
      <c r="I195" s="3">
        <v>-173.72037499999999</v>
      </c>
      <c r="J195" s="3">
        <v>1.90822724161533E-2</v>
      </c>
      <c r="K195" s="83">
        <v>159.18375</v>
      </c>
    </row>
    <row r="196" spans="1:11" x14ac:dyDescent="0.25">
      <c r="A196" s="77">
        <v>42522</v>
      </c>
      <c r="B196" s="78">
        <v>-9403</v>
      </c>
      <c r="C196" s="79">
        <v>-467.92500000000001</v>
      </c>
      <c r="D196" s="80">
        <v>3.2853640000000003E-2</v>
      </c>
      <c r="E196" s="84">
        <v>-2.5238270000000002E-4</v>
      </c>
      <c r="F196" s="82">
        <v>2.2044332000000001E-3</v>
      </c>
      <c r="G196" s="78">
        <v>3.285364</v>
      </c>
      <c r="H196" s="3">
        <v>-1.2619135E-2</v>
      </c>
      <c r="I196" s="3">
        <v>-80.967764000000003</v>
      </c>
      <c r="J196" s="3">
        <v>8.0777549623545497E-3</v>
      </c>
      <c r="K196" s="83">
        <v>74.791134</v>
      </c>
    </row>
    <row r="197" spans="1:11" x14ac:dyDescent="0.25">
      <c r="A197" s="77">
        <v>42552</v>
      </c>
      <c r="B197" s="78">
        <v>-13540</v>
      </c>
      <c r="C197" s="79">
        <v>-652.37109999999996</v>
      </c>
      <c r="D197" s="80">
        <v>4.545689E-2</v>
      </c>
      <c r="E197" s="84">
        <v>-3.4708690000000001E-4</v>
      </c>
      <c r="F197" s="82">
        <v>3.1713132999999999E-3</v>
      </c>
      <c r="G197" s="78">
        <v>4.5456890000000003</v>
      </c>
      <c r="H197" s="3">
        <v>-1.7354345E-2</v>
      </c>
      <c r="I197" s="3">
        <v>-114.875596</v>
      </c>
      <c r="J197" s="3">
        <v>1.2986447638603699E-2</v>
      </c>
      <c r="K197" s="83">
        <v>104.861621</v>
      </c>
    </row>
    <row r="198" spans="1:11" x14ac:dyDescent="0.25">
      <c r="A198" s="77">
        <v>42583</v>
      </c>
      <c r="B198" s="78">
        <v>-14233</v>
      </c>
      <c r="C198" s="79">
        <v>-688.4932</v>
      </c>
      <c r="D198" s="80">
        <v>4.7801660000000003E-2</v>
      </c>
      <c r="E198" s="84">
        <v>-3.6392139999999999E-4</v>
      </c>
      <c r="F198" s="82">
        <v>3.3005005999999998E-3</v>
      </c>
      <c r="G198" s="78">
        <v>4.7801660000000004</v>
      </c>
      <c r="H198" s="3">
        <v>-1.8196070000000002E-2</v>
      </c>
      <c r="I198" s="3">
        <v>-120.71578100000001</v>
      </c>
      <c r="J198" s="3">
        <v>1.2276522929500299E-2</v>
      </c>
      <c r="K198" s="83">
        <v>111.21450900000001</v>
      </c>
    </row>
    <row r="199" spans="1:11" x14ac:dyDescent="0.25">
      <c r="A199" s="77">
        <v>42614</v>
      </c>
      <c r="B199" s="78">
        <v>-18540</v>
      </c>
      <c r="C199" s="79">
        <v>-905.39739999999995</v>
      </c>
      <c r="D199" s="80">
        <v>6.2636919999999999E-2</v>
      </c>
      <c r="E199" s="84">
        <v>-4.754723E-4</v>
      </c>
      <c r="F199" s="82">
        <v>4.2440205E-3</v>
      </c>
      <c r="G199" s="78">
        <v>6.2636919999999998</v>
      </c>
      <c r="H199" s="3">
        <v>-2.3773615000000001E-2</v>
      </c>
      <c r="I199" s="3">
        <v>-157.48777100000001</v>
      </c>
      <c r="J199" s="3">
        <v>1.3423408624230001E-2</v>
      </c>
      <c r="K199" s="83">
        <v>147.069762</v>
      </c>
    </row>
    <row r="200" spans="1:11" x14ac:dyDescent="0.25">
      <c r="A200" s="77">
        <v>42644</v>
      </c>
      <c r="B200" s="78">
        <v>-13540</v>
      </c>
      <c r="C200" s="79">
        <v>-652.42129999999997</v>
      </c>
      <c r="D200" s="80">
        <v>4.4893959999999997E-2</v>
      </c>
      <c r="E200" s="84">
        <v>-3.3931530000000002E-4</v>
      </c>
      <c r="F200" s="82">
        <v>3.0827417999999998E-3</v>
      </c>
      <c r="G200" s="78">
        <v>4.4893960000000002</v>
      </c>
      <c r="H200" s="3">
        <v>-1.6965765000000001E-2</v>
      </c>
      <c r="I200" s="3">
        <v>-114.186436</v>
      </c>
      <c r="J200" s="3">
        <v>9.8288843258042494E-3</v>
      </c>
      <c r="K200" s="83">
        <v>106.513024</v>
      </c>
    </row>
    <row r="201" spans="1:11" x14ac:dyDescent="0.25">
      <c r="A201" s="77">
        <v>42675</v>
      </c>
      <c r="B201" s="78">
        <v>-9403</v>
      </c>
      <c r="C201" s="79">
        <v>-431.31959999999998</v>
      </c>
      <c r="D201" s="80">
        <v>2.9419609999999999E-2</v>
      </c>
      <c r="E201" s="84">
        <v>-2.207822E-4</v>
      </c>
      <c r="F201" s="82">
        <v>2.1478551999999998E-3</v>
      </c>
      <c r="G201" s="78">
        <v>2.941961</v>
      </c>
      <c r="H201" s="3">
        <v>-1.103911E-2</v>
      </c>
      <c r="I201" s="3">
        <v>-77.607834999999994</v>
      </c>
      <c r="J201" s="3">
        <v>8.6863791923340195E-3</v>
      </c>
      <c r="K201" s="83">
        <v>70.758843999999996</v>
      </c>
    </row>
    <row r="202" spans="1:11" x14ac:dyDescent="0.25">
      <c r="A202" s="77">
        <v>42705</v>
      </c>
      <c r="B202" s="78">
        <v>-10151</v>
      </c>
      <c r="C202" s="79">
        <v>-444.75720000000001</v>
      </c>
      <c r="D202" s="80">
        <v>3.0065339999999999E-2</v>
      </c>
      <c r="E202" s="84">
        <v>-2.2397699999999999E-4</v>
      </c>
      <c r="F202" s="82">
        <v>2.3159674000000001E-3</v>
      </c>
      <c r="G202" s="78">
        <v>3.0065339999999998</v>
      </c>
      <c r="H202" s="3">
        <v>-1.119885E-2</v>
      </c>
      <c r="I202" s="3">
        <v>-82.046389000000005</v>
      </c>
      <c r="J202" s="3">
        <v>1.09371663244353E-2</v>
      </c>
      <c r="K202" s="83">
        <v>73.352974000000003</v>
      </c>
    </row>
    <row r="203" spans="1:11" x14ac:dyDescent="0.25">
      <c r="A203" s="77">
        <v>42736</v>
      </c>
      <c r="B203" s="78">
        <v>-11796</v>
      </c>
      <c r="C203" s="79">
        <v>-455.3596</v>
      </c>
      <c r="D203" s="80">
        <v>2.9751090000000001E-2</v>
      </c>
      <c r="E203" s="84">
        <v>-2.1483130000000001E-4</v>
      </c>
      <c r="F203" s="82">
        <v>2.6938574000000002E-3</v>
      </c>
      <c r="G203" s="78">
        <v>2.9751089999999998</v>
      </c>
      <c r="H203" s="3">
        <v>-1.0741565E-2</v>
      </c>
      <c r="I203" s="3">
        <v>-90.840230000000005</v>
      </c>
      <c r="J203" s="3">
        <v>1.9146885694729599E-2</v>
      </c>
      <c r="K203" s="83">
        <v>75.475621000000004</v>
      </c>
    </row>
    <row r="204" spans="1:11" x14ac:dyDescent="0.25">
      <c r="A204" s="77">
        <v>42767</v>
      </c>
      <c r="B204" s="78">
        <v>-11796</v>
      </c>
      <c r="C204" s="79">
        <v>-477.52780000000001</v>
      </c>
      <c r="D204" s="80">
        <v>3.1224740000000001E-2</v>
      </c>
      <c r="E204" s="84">
        <v>-2.256751E-4</v>
      </c>
      <c r="F204" s="82">
        <v>2.6695848999999999E-3</v>
      </c>
      <c r="G204" s="78">
        <v>3.122474</v>
      </c>
      <c r="H204" s="3">
        <v>-1.1283754999999999E-2</v>
      </c>
      <c r="I204" s="3">
        <v>-92.624774000000002</v>
      </c>
      <c r="J204" s="3">
        <v>1.6241204654346399E-2</v>
      </c>
      <c r="K204" s="83">
        <v>79.542210999999995</v>
      </c>
    </row>
    <row r="205" spans="1:11" x14ac:dyDescent="0.25">
      <c r="A205" s="77">
        <v>42795</v>
      </c>
      <c r="B205" s="78">
        <v>-7890</v>
      </c>
      <c r="C205" s="79">
        <v>-342.19369999999998</v>
      </c>
      <c r="D205" s="80">
        <v>2.2451410000000002E-2</v>
      </c>
      <c r="E205" s="84">
        <v>-1.627605E-4</v>
      </c>
      <c r="F205" s="82">
        <v>1.7608601E-3</v>
      </c>
      <c r="G205" s="78">
        <v>2.2451409999999998</v>
      </c>
      <c r="H205" s="3">
        <v>-8.1380250000000001E-3</v>
      </c>
      <c r="I205" s="3">
        <v>-63.71</v>
      </c>
      <c r="J205" s="3">
        <v>7.9915126625599003E-3</v>
      </c>
      <c r="K205" s="83">
        <v>57.261819000000003</v>
      </c>
    </row>
    <row r="206" spans="1:11" x14ac:dyDescent="0.25">
      <c r="A206" s="77">
        <v>42826</v>
      </c>
      <c r="B206" s="78">
        <v>-15010</v>
      </c>
      <c r="C206" s="79">
        <v>-717.94860000000006</v>
      </c>
      <c r="D206" s="80">
        <v>4.737893E-2</v>
      </c>
      <c r="E206" s="84">
        <v>-3.451668E-4</v>
      </c>
      <c r="F206" s="82">
        <v>3.2513196000000001E-3</v>
      </c>
      <c r="G206" s="78">
        <v>4.7378929999999997</v>
      </c>
      <c r="H206" s="3">
        <v>-1.725834E-2</v>
      </c>
      <c r="I206" s="3">
        <v>-125.848404</v>
      </c>
      <c r="J206" s="3">
        <v>6.3356605065023998E-3</v>
      </c>
      <c r="K206" s="83">
        <v>120.78833299999999</v>
      </c>
    </row>
    <row r="207" spans="1:11" x14ac:dyDescent="0.25">
      <c r="A207" s="77">
        <v>42856</v>
      </c>
      <c r="B207" s="78">
        <v>-20151</v>
      </c>
      <c r="C207" s="79">
        <v>-978.72500000000002</v>
      </c>
      <c r="D207" s="80">
        <v>6.445534E-2</v>
      </c>
      <c r="E207" s="84">
        <v>-4.6880080000000001E-4</v>
      </c>
      <c r="F207" s="82">
        <v>4.3073288000000003E-3</v>
      </c>
      <c r="G207" s="78">
        <v>6.4455340000000003</v>
      </c>
      <c r="H207" s="3">
        <v>-2.3440039999999999E-2</v>
      </c>
      <c r="I207" s="3">
        <v>-169.63270499999999</v>
      </c>
      <c r="J207" s="3">
        <v>5.3377138945927497E-3</v>
      </c>
      <c r="K207" s="83">
        <v>165.411901</v>
      </c>
    </row>
    <row r="208" spans="1:11" x14ac:dyDescent="0.25">
      <c r="A208" s="77">
        <v>42887</v>
      </c>
      <c r="B208" s="78">
        <v>-9403</v>
      </c>
      <c r="C208" s="79">
        <v>-457.0403</v>
      </c>
      <c r="D208" s="80">
        <v>2.9984759999999999E-2</v>
      </c>
      <c r="E208" s="84">
        <v>-2.174201E-4</v>
      </c>
      <c r="F208" s="82">
        <v>1.9906129E-3</v>
      </c>
      <c r="G208" s="78">
        <v>2.9984760000000001</v>
      </c>
      <c r="H208" s="3">
        <v>-1.0871005E-2</v>
      </c>
      <c r="I208" s="3">
        <v>-79.012619999999998</v>
      </c>
      <c r="J208" s="3">
        <v>1.77960301163587E-3</v>
      </c>
      <c r="K208" s="83">
        <v>77.618647999999993</v>
      </c>
    </row>
    <row r="209" spans="1:11" x14ac:dyDescent="0.25">
      <c r="A209" s="77">
        <v>42917</v>
      </c>
      <c r="B209" s="78">
        <v>-15340</v>
      </c>
      <c r="C209" s="79">
        <v>-723.13679999999999</v>
      </c>
      <c r="D209" s="80">
        <v>4.7088060000000001E-2</v>
      </c>
      <c r="E209" s="84">
        <v>-3.3936060000000002E-4</v>
      </c>
      <c r="F209" s="82">
        <v>3.2439143000000002E-3</v>
      </c>
      <c r="G209" s="78">
        <v>4.708806</v>
      </c>
      <c r="H209" s="3">
        <v>-1.6968029999999999E-2</v>
      </c>
      <c r="I209" s="3">
        <v>-127.087951</v>
      </c>
      <c r="J209" s="3">
        <v>4.5026694045174603E-3</v>
      </c>
      <c r="K209" s="83">
        <v>123.46285899999999</v>
      </c>
    </row>
    <row r="210" spans="1:11" x14ac:dyDescent="0.25">
      <c r="A210" s="77">
        <v>42948</v>
      </c>
      <c r="B210" s="78">
        <v>-14233</v>
      </c>
      <c r="C210" s="79">
        <v>-673.2056</v>
      </c>
      <c r="D210" s="80">
        <v>4.3689190000000003E-2</v>
      </c>
      <c r="E210" s="84">
        <v>-3.1401399999999999E-4</v>
      </c>
      <c r="F210" s="82">
        <v>2.9801019000000001E-3</v>
      </c>
      <c r="G210" s="78">
        <v>4.368919</v>
      </c>
      <c r="H210" s="3">
        <v>-1.5700700000000001E-2</v>
      </c>
      <c r="I210" s="3">
        <v>-117.833939</v>
      </c>
      <c r="J210" s="3">
        <v>2.9544147843942499E-3</v>
      </c>
      <c r="K210" s="83">
        <v>115.47250099999999</v>
      </c>
    </row>
    <row r="211" spans="1:11" x14ac:dyDescent="0.25">
      <c r="A211" s="77">
        <v>42979</v>
      </c>
      <c r="B211" s="78">
        <v>-18540</v>
      </c>
      <c r="C211" s="79">
        <v>-884.95600000000002</v>
      </c>
      <c r="D211" s="80">
        <v>5.7245949999999997E-2</v>
      </c>
      <c r="E211" s="84">
        <v>-4.1039499999999998E-4</v>
      </c>
      <c r="F211" s="82">
        <v>3.8316994000000002E-3</v>
      </c>
      <c r="G211" s="78">
        <v>5.7245949999999999</v>
      </c>
      <c r="H211" s="3">
        <v>-2.051975E-2</v>
      </c>
      <c r="I211" s="3">
        <v>-153.67921000000001</v>
      </c>
      <c r="J211" s="3">
        <v>1.45352498288843E-3</v>
      </c>
      <c r="K211" s="83">
        <v>152.59282999999999</v>
      </c>
    </row>
    <row r="212" spans="1:11" x14ac:dyDescent="0.25">
      <c r="A212" s="77">
        <v>43009</v>
      </c>
      <c r="B212" s="78">
        <v>-13540</v>
      </c>
      <c r="C212" s="79">
        <v>-638.41780000000006</v>
      </c>
      <c r="D212" s="80">
        <v>4.109144E-2</v>
      </c>
      <c r="E212" s="84">
        <v>-2.93388E-4</v>
      </c>
      <c r="F212" s="82">
        <v>2.7835028E-3</v>
      </c>
      <c r="G212" s="78">
        <v>4.1091439999999997</v>
      </c>
      <c r="H212" s="3">
        <v>-1.4669400000000001E-2</v>
      </c>
      <c r="I212" s="3">
        <v>-111.47488199999999</v>
      </c>
      <c r="J212" s="3">
        <v>1.1600273785078699E-3</v>
      </c>
      <c r="K212" s="83">
        <v>110.589161</v>
      </c>
    </row>
    <row r="213" spans="1:11" x14ac:dyDescent="0.25">
      <c r="A213" s="77">
        <v>43040</v>
      </c>
      <c r="B213" s="78">
        <v>-9403</v>
      </c>
      <c r="C213" s="79">
        <v>-424.6071</v>
      </c>
      <c r="D213" s="80">
        <v>2.709686E-2</v>
      </c>
      <c r="E213" s="84">
        <v>-1.9210550000000001E-4</v>
      </c>
      <c r="F213" s="82">
        <v>1.9373624999999999E-3</v>
      </c>
      <c r="G213" s="78">
        <v>2.709686</v>
      </c>
      <c r="H213" s="3">
        <v>-9.6052749999999999E-3</v>
      </c>
      <c r="I213" s="3">
        <v>-75.949866999999998</v>
      </c>
      <c r="J213" s="3">
        <v>2.4870636550307999E-3</v>
      </c>
      <c r="K213" s="83">
        <v>73.900819999999996</v>
      </c>
    </row>
    <row r="214" spans="1:11" x14ac:dyDescent="0.25">
      <c r="A214" s="77">
        <v>43070</v>
      </c>
      <c r="B214" s="78">
        <v>-10151</v>
      </c>
      <c r="C214" s="79">
        <v>-439.77800000000002</v>
      </c>
      <c r="D214" s="80">
        <v>2.7822240000000002E-2</v>
      </c>
      <c r="E214" s="84">
        <v>-1.9582409999999999E-4</v>
      </c>
      <c r="F214" s="82">
        <v>2.0892390000000001E-3</v>
      </c>
      <c r="G214" s="78">
        <v>2.7822239999999998</v>
      </c>
      <c r="H214" s="3">
        <v>-9.7912050000000007E-3</v>
      </c>
      <c r="I214" s="3">
        <v>-80.451148000000003</v>
      </c>
      <c r="J214" s="3">
        <v>4.2061601642710503E-3</v>
      </c>
      <c r="K214" s="83">
        <v>76.926540000000003</v>
      </c>
    </row>
    <row r="215" spans="1:11" x14ac:dyDescent="0.25">
      <c r="A215" s="77"/>
      <c r="B215" s="78"/>
      <c r="C215" s="79"/>
      <c r="D215" s="80"/>
      <c r="E215" s="84"/>
      <c r="F215" s="82"/>
      <c r="G215" s="78"/>
      <c r="H215" s="3"/>
      <c r="I215" s="3"/>
      <c r="J215" s="3"/>
      <c r="K215" s="83"/>
    </row>
    <row r="216" spans="1:11" x14ac:dyDescent="0.25">
      <c r="A216" s="77"/>
      <c r="B216" s="78"/>
      <c r="C216" s="79"/>
      <c r="D216" s="80"/>
      <c r="E216" s="84"/>
      <c r="F216" s="82"/>
      <c r="G216" s="78"/>
      <c r="H216" s="3"/>
      <c r="I216" s="3"/>
      <c r="J216" s="3"/>
      <c r="K216" s="83"/>
    </row>
    <row r="217" spans="1:11" x14ac:dyDescent="0.25">
      <c r="A217" s="77"/>
      <c r="B217" s="78"/>
      <c r="C217" s="79"/>
      <c r="D217" s="80"/>
      <c r="E217" s="84"/>
      <c r="F217" s="82"/>
      <c r="G217" s="78"/>
      <c r="H217" s="3"/>
      <c r="I217" s="3"/>
      <c r="J217" s="3"/>
      <c r="K217" s="83"/>
    </row>
    <row r="218" spans="1:11" x14ac:dyDescent="0.25">
      <c r="A218" s="77"/>
      <c r="B218" s="78"/>
      <c r="C218" s="79"/>
      <c r="D218" s="80"/>
      <c r="E218" s="84"/>
      <c r="F218" s="82"/>
      <c r="G218" s="78"/>
      <c r="H218" s="3"/>
      <c r="I218" s="3"/>
      <c r="J218" s="3"/>
      <c r="K218" s="83"/>
    </row>
    <row r="219" spans="1:11" x14ac:dyDescent="0.25">
      <c r="A219" s="77"/>
      <c r="B219" s="78"/>
      <c r="C219" s="79"/>
      <c r="D219" s="80"/>
      <c r="E219" s="84"/>
      <c r="F219" s="82"/>
      <c r="G219" s="78"/>
      <c r="H219" s="3"/>
      <c r="I219" s="3"/>
      <c r="J219" s="3"/>
      <c r="K219" s="83"/>
    </row>
    <row r="220" spans="1:11" x14ac:dyDescent="0.25">
      <c r="A220" s="77"/>
      <c r="B220" s="78"/>
      <c r="C220" s="79"/>
      <c r="D220" s="80"/>
      <c r="E220" s="84"/>
      <c r="F220" s="82"/>
      <c r="G220" s="78"/>
      <c r="H220" s="3"/>
      <c r="I220" s="3"/>
      <c r="J220" s="3"/>
      <c r="K220" s="83"/>
    </row>
    <row r="221" spans="1:11" x14ac:dyDescent="0.25">
      <c r="A221" s="77"/>
      <c r="B221" s="78"/>
      <c r="C221" s="79"/>
      <c r="D221" s="80"/>
      <c r="E221" s="84"/>
      <c r="F221" s="82"/>
      <c r="G221" s="78"/>
      <c r="H221" s="3"/>
      <c r="I221" s="3"/>
      <c r="J221" s="3"/>
      <c r="K221" s="83"/>
    </row>
    <row r="222" spans="1:11" x14ac:dyDescent="0.25">
      <c r="A222" s="77"/>
      <c r="B222" s="78"/>
      <c r="C222" s="79"/>
      <c r="D222" s="80"/>
      <c r="E222" s="84"/>
      <c r="F222" s="82"/>
      <c r="G222" s="78"/>
      <c r="H222" s="3"/>
      <c r="I222" s="3"/>
      <c r="J222" s="3"/>
      <c r="K222" s="83"/>
    </row>
    <row r="223" spans="1:11" x14ac:dyDescent="0.25">
      <c r="A223" s="77"/>
      <c r="B223" s="78"/>
      <c r="C223" s="79"/>
      <c r="D223" s="80"/>
      <c r="E223" s="84"/>
      <c r="F223" s="82"/>
      <c r="G223" s="78"/>
      <c r="H223" s="3"/>
      <c r="I223" s="3"/>
      <c r="J223" s="3"/>
      <c r="K223" s="83"/>
    </row>
    <row r="224" spans="1:11" x14ac:dyDescent="0.25">
      <c r="A224" s="77"/>
      <c r="B224" s="78"/>
      <c r="C224" s="79"/>
      <c r="D224" s="80"/>
      <c r="E224" s="84"/>
      <c r="F224" s="82"/>
      <c r="G224" s="78"/>
      <c r="H224" s="3"/>
      <c r="I224" s="3"/>
      <c r="J224" s="3"/>
      <c r="K224" s="83"/>
    </row>
    <row r="225" spans="1:11" x14ac:dyDescent="0.25">
      <c r="A225" s="77"/>
      <c r="B225" s="78"/>
      <c r="C225" s="79"/>
      <c r="D225" s="80"/>
      <c r="E225" s="84"/>
      <c r="F225" s="82"/>
      <c r="G225" s="78"/>
      <c r="H225" s="3"/>
      <c r="I225" s="3"/>
      <c r="J225" s="3"/>
      <c r="K225" s="83"/>
    </row>
    <row r="226" spans="1:11" x14ac:dyDescent="0.25">
      <c r="A226" s="77"/>
      <c r="B226" s="78"/>
      <c r="C226" s="79"/>
      <c r="D226" s="80"/>
      <c r="E226" s="84"/>
      <c r="F226" s="82"/>
      <c r="G226" s="78"/>
      <c r="H226" s="3"/>
      <c r="I226" s="3"/>
      <c r="J226" s="3"/>
      <c r="K226" s="83"/>
    </row>
    <row r="227" spans="1:11" x14ac:dyDescent="0.25">
      <c r="A227" s="77"/>
      <c r="B227" s="78"/>
      <c r="C227" s="79"/>
      <c r="D227" s="80"/>
      <c r="E227" s="84"/>
      <c r="F227" s="82"/>
      <c r="G227" s="78"/>
      <c r="H227" s="3"/>
      <c r="I227" s="3"/>
      <c r="J227" s="3"/>
      <c r="K227" s="83"/>
    </row>
    <row r="228" spans="1:11" x14ac:dyDescent="0.25">
      <c r="A228" s="77"/>
      <c r="B228" s="78"/>
      <c r="C228" s="79"/>
      <c r="D228" s="80"/>
      <c r="E228" s="84"/>
      <c r="F228" s="82"/>
      <c r="G228" s="78"/>
      <c r="H228" s="3"/>
      <c r="I228" s="3"/>
      <c r="J228" s="3"/>
      <c r="K228" s="83"/>
    </row>
    <row r="229" spans="1:11" x14ac:dyDescent="0.25">
      <c r="A229" s="77"/>
      <c r="B229" s="78"/>
      <c r="C229" s="79"/>
      <c r="D229" s="80"/>
      <c r="E229" s="84"/>
      <c r="F229" s="82"/>
      <c r="G229" s="78"/>
      <c r="H229" s="3"/>
      <c r="I229" s="3"/>
      <c r="J229" s="3"/>
      <c r="K229" s="83"/>
    </row>
    <row r="230" spans="1:11" x14ac:dyDescent="0.25">
      <c r="A230" s="77"/>
      <c r="B230" s="78"/>
      <c r="C230" s="79"/>
      <c r="D230" s="80"/>
      <c r="E230" s="84"/>
      <c r="F230" s="82"/>
      <c r="G230" s="78"/>
      <c r="H230" s="3"/>
      <c r="I230" s="3"/>
      <c r="J230" s="3"/>
      <c r="K230" s="83"/>
    </row>
    <row r="231" spans="1:11" x14ac:dyDescent="0.25">
      <c r="A231" s="77"/>
      <c r="B231" s="78"/>
      <c r="C231" s="79"/>
      <c r="D231" s="80"/>
      <c r="E231" s="84"/>
      <c r="F231" s="82"/>
      <c r="G231" s="78"/>
      <c r="H231" s="3"/>
      <c r="I231" s="3"/>
      <c r="J231" s="3"/>
      <c r="K231" s="83"/>
    </row>
    <row r="232" spans="1:11" x14ac:dyDescent="0.25">
      <c r="A232" s="77"/>
      <c r="B232" s="78"/>
      <c r="C232" s="79"/>
      <c r="D232" s="80"/>
      <c r="E232" s="84"/>
      <c r="F232" s="82"/>
      <c r="G232" s="78"/>
      <c r="H232" s="3"/>
      <c r="I232" s="3"/>
      <c r="J232" s="3"/>
      <c r="K232" s="83"/>
    </row>
    <row r="233" spans="1:11" x14ac:dyDescent="0.25">
      <c r="A233" s="77"/>
      <c r="B233" s="78"/>
      <c r="C233" s="79"/>
      <c r="D233" s="80"/>
      <c r="E233" s="84"/>
      <c r="F233" s="82"/>
      <c r="G233" s="78"/>
      <c r="H233" s="3"/>
      <c r="I233" s="3"/>
      <c r="J233" s="3"/>
      <c r="K233" s="83"/>
    </row>
    <row r="234" spans="1:11" x14ac:dyDescent="0.25">
      <c r="A234" s="77"/>
      <c r="B234" s="78"/>
      <c r="C234" s="79"/>
      <c r="D234" s="80"/>
      <c r="E234" s="84"/>
      <c r="F234" s="82"/>
      <c r="G234" s="78"/>
      <c r="H234" s="3"/>
      <c r="I234" s="3"/>
      <c r="J234" s="3"/>
      <c r="K234" s="83"/>
    </row>
    <row r="235" spans="1:11" x14ac:dyDescent="0.25">
      <c r="A235" s="77"/>
      <c r="B235" s="85"/>
      <c r="C235" s="86"/>
      <c r="D235" s="87"/>
      <c r="E235" s="84"/>
      <c r="F235" s="82"/>
      <c r="G235" s="78"/>
      <c r="H235" s="3"/>
      <c r="I235" s="3"/>
      <c r="J235" s="3"/>
      <c r="K235" s="83"/>
    </row>
    <row r="236" spans="1:11" x14ac:dyDescent="0.25">
      <c r="A236" s="77"/>
      <c r="B236" s="85"/>
      <c r="C236" s="86"/>
      <c r="D236" s="87"/>
      <c r="E236" s="84"/>
      <c r="F236" s="82"/>
      <c r="G236" s="78"/>
      <c r="H236" s="3"/>
      <c r="I236" s="3"/>
      <c r="J236" s="3"/>
      <c r="K236" s="83"/>
    </row>
    <row r="237" spans="1:11" x14ac:dyDescent="0.25">
      <c r="A237" s="77"/>
      <c r="B237" s="85"/>
      <c r="C237" s="86"/>
      <c r="D237" s="87"/>
      <c r="E237" s="84"/>
      <c r="F237" s="82"/>
      <c r="G237" s="78"/>
      <c r="H237" s="3"/>
      <c r="I237" s="3"/>
      <c r="J237" s="3"/>
      <c r="K237" s="83"/>
    </row>
    <row r="238" spans="1:11" x14ac:dyDescent="0.25">
      <c r="A238" s="77"/>
      <c r="B238" s="85"/>
      <c r="C238" s="86"/>
      <c r="D238" s="87"/>
      <c r="E238" s="84"/>
      <c r="F238" s="82"/>
      <c r="G238" s="78"/>
      <c r="H238" s="3"/>
      <c r="I238" s="3"/>
      <c r="J238" s="3"/>
      <c r="K238" s="83"/>
    </row>
    <row r="239" spans="1:11" x14ac:dyDescent="0.25">
      <c r="A239" s="77"/>
      <c r="B239" s="85"/>
      <c r="C239" s="86"/>
      <c r="D239" s="87"/>
      <c r="E239" s="84"/>
      <c r="F239" s="82"/>
      <c r="G239" s="78"/>
      <c r="H239" s="3"/>
      <c r="I239" s="3"/>
      <c r="J239" s="3"/>
      <c r="K239" s="83"/>
    </row>
    <row r="240" spans="1:11" x14ac:dyDescent="0.25">
      <c r="A240" s="77"/>
      <c r="B240" s="85"/>
      <c r="C240" s="86"/>
      <c r="D240" s="87"/>
      <c r="E240" s="84"/>
      <c r="F240" s="82"/>
      <c r="G240" s="78"/>
      <c r="H240" s="3"/>
      <c r="I240" s="3"/>
      <c r="J240" s="3"/>
      <c r="K240" s="83"/>
    </row>
    <row r="241" spans="1:11" x14ac:dyDescent="0.25">
      <c r="A241" s="77"/>
      <c r="B241" s="85"/>
      <c r="C241" s="86"/>
      <c r="D241" s="87"/>
      <c r="E241" s="84"/>
      <c r="F241" s="82"/>
      <c r="G241" s="78"/>
      <c r="H241" s="3"/>
      <c r="I241" s="3"/>
      <c r="J241" s="3"/>
      <c r="K241" s="83"/>
    </row>
    <row r="242" spans="1:11" x14ac:dyDescent="0.25">
      <c r="A242" s="77"/>
      <c r="B242" s="85"/>
      <c r="C242" s="86"/>
      <c r="D242" s="87"/>
      <c r="E242" s="84"/>
      <c r="F242" s="82"/>
      <c r="G242" s="78"/>
      <c r="H242" s="3"/>
      <c r="I242" s="3"/>
      <c r="J242" s="3"/>
      <c r="K242" s="83"/>
    </row>
    <row r="243" spans="1:11" x14ac:dyDescent="0.25">
      <c r="A243" s="77"/>
      <c r="B243" s="85"/>
      <c r="C243" s="86"/>
      <c r="D243" s="87"/>
      <c r="E243" s="84"/>
      <c r="F243" s="82"/>
      <c r="G243" s="78"/>
      <c r="H243" s="3"/>
      <c r="I243" s="3"/>
      <c r="J243" s="3"/>
      <c r="K243" s="83"/>
    </row>
    <row r="244" spans="1:11" x14ac:dyDescent="0.25">
      <c r="A244" s="77"/>
      <c r="B244" s="85"/>
      <c r="C244" s="86"/>
      <c r="D244" s="87"/>
      <c r="E244" s="84"/>
      <c r="F244" s="82"/>
      <c r="G244" s="78"/>
      <c r="H244" s="3"/>
      <c r="I244" s="3"/>
      <c r="J244" s="3"/>
      <c r="K244" s="83"/>
    </row>
    <row r="245" spans="1:11" x14ac:dyDescent="0.25">
      <c r="A245" s="77"/>
      <c r="B245" s="85"/>
      <c r="C245" s="86"/>
      <c r="D245" s="87"/>
      <c r="E245" s="84"/>
      <c r="F245" s="82"/>
      <c r="G245" s="78"/>
      <c r="H245" s="3"/>
      <c r="I245" s="3"/>
      <c r="J245" s="3"/>
      <c r="K245" s="83"/>
    </row>
    <row r="246" spans="1:11" x14ac:dyDescent="0.25">
      <c r="A246" s="77"/>
      <c r="B246" s="85"/>
      <c r="C246" s="86"/>
      <c r="D246" s="87"/>
      <c r="E246" s="84"/>
      <c r="F246" s="82"/>
      <c r="G246" s="78"/>
      <c r="H246" s="3"/>
      <c r="I246" s="3"/>
      <c r="J246" s="3"/>
      <c r="K246" s="83"/>
    </row>
    <row r="247" spans="1:11" x14ac:dyDescent="0.25">
      <c r="A247" s="77"/>
      <c r="B247" s="85"/>
      <c r="C247" s="86"/>
      <c r="D247" s="87"/>
      <c r="E247" s="84"/>
      <c r="F247" s="82"/>
      <c r="G247" s="78"/>
      <c r="H247" s="3"/>
      <c r="I247" s="3"/>
      <c r="J247" s="3"/>
      <c r="K247" s="83"/>
    </row>
    <row r="248" spans="1:11" x14ac:dyDescent="0.25">
      <c r="A248" s="77"/>
      <c r="B248" s="85"/>
      <c r="C248" s="86"/>
      <c r="D248" s="87"/>
      <c r="E248" s="84"/>
      <c r="F248" s="82"/>
      <c r="G248" s="78"/>
      <c r="H248" s="3"/>
      <c r="I248" s="3"/>
      <c r="J248" s="3"/>
      <c r="K248" s="83"/>
    </row>
    <row r="249" spans="1:11" x14ac:dyDescent="0.25">
      <c r="A249" s="77"/>
      <c r="B249" s="85"/>
      <c r="C249" s="86"/>
      <c r="D249" s="87"/>
      <c r="E249" s="84"/>
      <c r="F249" s="82"/>
      <c r="G249" s="78"/>
      <c r="H249" s="3"/>
      <c r="I249" s="3"/>
      <c r="J249" s="3"/>
      <c r="K249" s="83"/>
    </row>
    <row r="250" spans="1:11" x14ac:dyDescent="0.25">
      <c r="A250" s="77"/>
      <c r="B250" s="85"/>
      <c r="C250" s="86"/>
      <c r="D250" s="87"/>
      <c r="E250" s="84"/>
      <c r="F250" s="82"/>
      <c r="G250" s="78"/>
      <c r="H250" s="3"/>
      <c r="I250" s="3"/>
      <c r="J250" s="3"/>
      <c r="K250" s="83"/>
    </row>
    <row r="251" spans="1:11" x14ac:dyDescent="0.25">
      <c r="A251" s="77"/>
      <c r="B251" s="85"/>
      <c r="C251" s="86"/>
      <c r="D251" s="87"/>
      <c r="E251" s="84"/>
      <c r="F251" s="82"/>
      <c r="G251" s="78"/>
      <c r="H251" s="3"/>
      <c r="I251" s="3"/>
      <c r="J251" s="3"/>
      <c r="K251" s="83"/>
    </row>
    <row r="252" spans="1:11" x14ac:dyDescent="0.25">
      <c r="A252" s="77"/>
      <c r="B252" s="85"/>
      <c r="C252" s="86"/>
      <c r="D252" s="87"/>
      <c r="E252" s="84"/>
      <c r="F252" s="82"/>
      <c r="G252" s="78"/>
      <c r="H252" s="3"/>
      <c r="I252" s="3"/>
      <c r="J252" s="3"/>
      <c r="K252" s="83"/>
    </row>
    <row r="253" spans="1:11" x14ac:dyDescent="0.25">
      <c r="A253" s="77"/>
      <c r="B253" s="85"/>
      <c r="C253" s="86"/>
      <c r="D253" s="87"/>
      <c r="E253" s="84"/>
      <c r="F253" s="82"/>
      <c r="G253" s="78"/>
      <c r="H253" s="3"/>
      <c r="I253" s="3"/>
      <c r="J253" s="3"/>
      <c r="K253" s="83"/>
    </row>
    <row r="254" spans="1:11" x14ac:dyDescent="0.25">
      <c r="A254" s="77"/>
      <c r="B254" s="85"/>
      <c r="C254" s="86"/>
      <c r="D254" s="87"/>
      <c r="E254" s="84"/>
      <c r="F254" s="82"/>
      <c r="G254" s="78"/>
      <c r="H254" s="3"/>
      <c r="I254" s="3"/>
      <c r="J254" s="3"/>
      <c r="K254" s="83"/>
    </row>
    <row r="255" spans="1:11" x14ac:dyDescent="0.25">
      <c r="A255" s="77"/>
      <c r="B255" s="85"/>
      <c r="C255" s="86"/>
      <c r="D255" s="87"/>
      <c r="E255" s="84"/>
      <c r="F255" s="82"/>
      <c r="G255" s="78"/>
      <c r="H255" s="3"/>
      <c r="I255" s="3"/>
      <c r="J255" s="3"/>
      <c r="K255" s="83"/>
    </row>
    <row r="256" spans="1:11" x14ac:dyDescent="0.25">
      <c r="A256" s="77"/>
      <c r="B256" s="85"/>
      <c r="C256" s="86"/>
      <c r="D256" s="87"/>
      <c r="E256" s="84"/>
      <c r="F256" s="82"/>
      <c r="G256" s="78"/>
      <c r="H256" s="3"/>
      <c r="I256" s="3"/>
      <c r="J256" s="3"/>
      <c r="K256" s="83"/>
    </row>
    <row r="257" spans="1:11" x14ac:dyDescent="0.25">
      <c r="A257" s="77"/>
      <c r="B257" s="85"/>
      <c r="C257" s="86"/>
      <c r="D257" s="87"/>
      <c r="E257" s="84"/>
      <c r="F257" s="82"/>
      <c r="G257" s="78"/>
      <c r="H257" s="3"/>
      <c r="I257" s="3"/>
      <c r="J257" s="3"/>
      <c r="K257" s="83"/>
    </row>
    <row r="258" spans="1:11" x14ac:dyDescent="0.25">
      <c r="A258" s="77"/>
      <c r="B258" s="85"/>
      <c r="C258" s="86"/>
      <c r="D258" s="87"/>
      <c r="E258" s="84"/>
      <c r="F258" s="82"/>
      <c r="G258" s="78"/>
      <c r="H258" s="3"/>
      <c r="I258" s="3"/>
      <c r="J258" s="3"/>
      <c r="K258" s="83"/>
    </row>
    <row r="259" spans="1:11" x14ac:dyDescent="0.25">
      <c r="A259" s="77"/>
      <c r="B259" s="85"/>
      <c r="C259" s="86"/>
      <c r="D259" s="87"/>
      <c r="E259" s="84"/>
      <c r="F259" s="82"/>
      <c r="G259" s="78"/>
      <c r="H259" s="3"/>
      <c r="I259" s="3"/>
      <c r="J259" s="3"/>
      <c r="K259" s="83"/>
    </row>
    <row r="260" spans="1:11" x14ac:dyDescent="0.25">
      <c r="A260" s="77"/>
      <c r="B260" s="85"/>
      <c r="C260" s="86"/>
      <c r="D260" s="87"/>
      <c r="E260" s="84"/>
      <c r="F260" s="82"/>
      <c r="G260" s="78"/>
      <c r="H260" s="3"/>
      <c r="I260" s="3"/>
      <c r="J260" s="3"/>
      <c r="K260" s="83"/>
    </row>
    <row r="261" spans="1:11" x14ac:dyDescent="0.25">
      <c r="A261" s="77"/>
      <c r="B261" s="85"/>
      <c r="C261" s="86"/>
      <c r="D261" s="87"/>
      <c r="E261" s="84"/>
      <c r="F261" s="82"/>
      <c r="G261" s="78"/>
      <c r="H261" s="3"/>
      <c r="I261" s="3"/>
      <c r="J261" s="3"/>
      <c r="K261" s="83"/>
    </row>
    <row r="262" spans="1:11" x14ac:dyDescent="0.25">
      <c r="A262" s="77"/>
      <c r="B262" s="85"/>
      <c r="C262" s="86"/>
      <c r="D262" s="87"/>
      <c r="E262" s="84"/>
      <c r="F262" s="82"/>
      <c r="G262" s="78"/>
      <c r="H262" s="3"/>
      <c r="I262" s="3"/>
      <c r="J262" s="3"/>
      <c r="K262" s="83"/>
    </row>
    <row r="263" spans="1:11" x14ac:dyDescent="0.25">
      <c r="A263" s="77"/>
      <c r="B263" s="85"/>
      <c r="C263" s="86"/>
      <c r="D263" s="87"/>
      <c r="E263" s="84"/>
      <c r="F263" s="82"/>
      <c r="G263" s="78"/>
      <c r="H263" s="3"/>
      <c r="I263" s="3"/>
      <c r="J263" s="3"/>
      <c r="K263" s="83"/>
    </row>
    <row r="264" spans="1:11" x14ac:dyDescent="0.25">
      <c r="A264" s="77"/>
      <c r="B264" s="85"/>
      <c r="C264" s="86"/>
      <c r="D264" s="87"/>
      <c r="E264" s="84"/>
      <c r="F264" s="82"/>
      <c r="G264" s="78"/>
      <c r="H264" s="3"/>
      <c r="I264" s="3"/>
      <c r="J264" s="3"/>
      <c r="K264" s="83"/>
    </row>
    <row r="265" spans="1:11" x14ac:dyDescent="0.25">
      <c r="A265" s="77"/>
      <c r="B265" s="85"/>
      <c r="C265" s="86"/>
      <c r="D265" s="87"/>
      <c r="E265" s="84"/>
      <c r="F265" s="82"/>
      <c r="G265" s="78"/>
      <c r="H265" s="3"/>
      <c r="I265" s="3"/>
      <c r="J265" s="3"/>
      <c r="K265" s="83"/>
    </row>
    <row r="266" spans="1:11" x14ac:dyDescent="0.25">
      <c r="A266" s="77"/>
      <c r="B266" s="85"/>
      <c r="C266" s="86"/>
      <c r="D266" s="87"/>
      <c r="E266" s="84"/>
      <c r="F266" s="82"/>
      <c r="G266" s="78"/>
      <c r="H266" s="3"/>
      <c r="I266" s="3"/>
      <c r="J266" s="3"/>
      <c r="K266" s="83"/>
    </row>
    <row r="267" spans="1:11" x14ac:dyDescent="0.25">
      <c r="A267" s="77"/>
      <c r="B267" s="85"/>
      <c r="C267" s="86"/>
      <c r="D267" s="87"/>
      <c r="E267" s="84"/>
      <c r="F267" s="82"/>
      <c r="G267" s="78"/>
      <c r="H267" s="3"/>
      <c r="I267" s="3"/>
      <c r="J267" s="3"/>
      <c r="K267" s="83"/>
    </row>
    <row r="268" spans="1:11" x14ac:dyDescent="0.25">
      <c r="A268" s="77"/>
      <c r="B268" s="85"/>
      <c r="C268" s="86"/>
      <c r="D268" s="87"/>
      <c r="E268" s="84"/>
      <c r="F268" s="82"/>
      <c r="G268" s="78"/>
      <c r="H268" s="3"/>
      <c r="I268" s="3"/>
      <c r="J268" s="3"/>
      <c r="K268" s="83"/>
    </row>
    <row r="269" spans="1:11" x14ac:dyDescent="0.25">
      <c r="A269" s="77"/>
      <c r="B269" s="85"/>
      <c r="C269" s="86"/>
      <c r="D269" s="87"/>
      <c r="E269" s="84"/>
      <c r="F269" s="82"/>
      <c r="G269" s="78"/>
      <c r="H269" s="3"/>
      <c r="I269" s="3"/>
      <c r="J269" s="3"/>
      <c r="K269" s="83"/>
    </row>
    <row r="270" spans="1:11" x14ac:dyDescent="0.25">
      <c r="A270" s="77"/>
      <c r="B270" s="85"/>
      <c r="C270" s="86"/>
      <c r="D270" s="87"/>
      <c r="E270" s="84"/>
      <c r="F270" s="82"/>
      <c r="G270" s="78"/>
      <c r="H270" s="3"/>
      <c r="I270" s="3"/>
      <c r="J270" s="3"/>
      <c r="K270" s="83"/>
    </row>
    <row r="271" spans="1:11" x14ac:dyDescent="0.25">
      <c r="A271" s="77"/>
      <c r="B271" s="85"/>
      <c r="C271" s="86"/>
      <c r="D271" s="87"/>
      <c r="E271" s="84"/>
      <c r="F271" s="82"/>
      <c r="G271" s="78"/>
      <c r="H271" s="3"/>
      <c r="I271" s="3"/>
      <c r="J271" s="3"/>
      <c r="K271" s="83"/>
    </row>
    <row r="272" spans="1:11" x14ac:dyDescent="0.25">
      <c r="A272" s="77"/>
      <c r="B272" s="85"/>
      <c r="C272" s="86"/>
      <c r="D272" s="87"/>
      <c r="E272" s="84"/>
      <c r="F272" s="82"/>
      <c r="G272" s="78"/>
      <c r="H272" s="3"/>
      <c r="I272" s="3"/>
      <c r="J272" s="3"/>
      <c r="K272" s="83"/>
    </row>
    <row r="273" spans="1:11" x14ac:dyDescent="0.25">
      <c r="A273" s="77"/>
      <c r="B273" s="85"/>
      <c r="C273" s="86"/>
      <c r="D273" s="87"/>
      <c r="E273" s="84"/>
      <c r="F273" s="82"/>
      <c r="G273" s="78"/>
      <c r="H273" s="3"/>
      <c r="I273" s="3"/>
      <c r="J273" s="3"/>
      <c r="K273" s="83"/>
    </row>
    <row r="274" spans="1:11" x14ac:dyDescent="0.25">
      <c r="A274" s="77"/>
      <c r="B274" s="85"/>
      <c r="C274" s="86"/>
      <c r="D274" s="87"/>
      <c r="E274" s="84"/>
      <c r="F274" s="82"/>
      <c r="G274" s="78"/>
      <c r="H274" s="3"/>
      <c r="I274" s="3"/>
      <c r="J274" s="3"/>
      <c r="K274" s="83"/>
    </row>
    <row r="275" spans="1:11" x14ac:dyDescent="0.25">
      <c r="A275" s="77"/>
      <c r="B275" s="85"/>
      <c r="C275" s="86"/>
      <c r="D275" s="87"/>
      <c r="E275" s="84"/>
      <c r="F275" s="82"/>
      <c r="G275" s="78"/>
      <c r="H275" s="3"/>
      <c r="I275" s="3"/>
      <c r="J275" s="3"/>
      <c r="K275" s="83"/>
    </row>
    <row r="276" spans="1:11" x14ac:dyDescent="0.25">
      <c r="A276" s="77"/>
      <c r="B276" s="85"/>
      <c r="C276" s="86"/>
      <c r="D276" s="87"/>
      <c r="E276" s="84"/>
      <c r="F276" s="82"/>
      <c r="G276" s="78"/>
      <c r="H276" s="3"/>
      <c r="I276" s="3"/>
      <c r="J276" s="3"/>
      <c r="K276" s="83"/>
    </row>
    <row r="277" spans="1:11" x14ac:dyDescent="0.25">
      <c r="A277" s="77"/>
      <c r="B277" s="85"/>
      <c r="C277" s="86"/>
      <c r="D277" s="87"/>
      <c r="E277" s="84"/>
      <c r="F277" s="82"/>
      <c r="G277" s="78"/>
      <c r="H277" s="3"/>
      <c r="I277" s="3"/>
      <c r="J277" s="3"/>
      <c r="K277" s="83"/>
    </row>
    <row r="278" spans="1:11" x14ac:dyDescent="0.25">
      <c r="A278" s="77"/>
      <c r="B278" s="85"/>
      <c r="C278" s="86"/>
      <c r="D278" s="87"/>
      <c r="E278" s="84"/>
      <c r="F278" s="82"/>
      <c r="G278" s="78"/>
      <c r="H278" s="3"/>
      <c r="I278" s="3"/>
      <c r="J278" s="3"/>
      <c r="K278" s="83"/>
    </row>
    <row r="279" spans="1:11" x14ac:dyDescent="0.25">
      <c r="A279" s="77"/>
      <c r="B279" s="85"/>
      <c r="C279" s="86"/>
      <c r="D279" s="87"/>
      <c r="E279" s="84"/>
      <c r="F279" s="82"/>
      <c r="G279" s="78"/>
      <c r="H279" s="3"/>
      <c r="I279" s="3"/>
      <c r="J279" s="3"/>
      <c r="K279" s="83"/>
    </row>
    <row r="280" spans="1:11" x14ac:dyDescent="0.25">
      <c r="A280" s="77"/>
      <c r="B280" s="85"/>
      <c r="C280" s="86"/>
      <c r="D280" s="87"/>
      <c r="E280" s="84"/>
      <c r="F280" s="82"/>
      <c r="G280" s="78"/>
      <c r="H280" s="3"/>
      <c r="I280" s="3"/>
      <c r="J280" s="3"/>
      <c r="K280" s="83"/>
    </row>
    <row r="281" spans="1:11" x14ac:dyDescent="0.25">
      <c r="A281" s="77"/>
      <c r="B281" s="85"/>
      <c r="C281" s="86"/>
      <c r="D281" s="87"/>
      <c r="E281" s="84"/>
      <c r="F281" s="82"/>
      <c r="G281" s="78"/>
      <c r="H281" s="3"/>
      <c r="I281" s="3"/>
      <c r="J281" s="3"/>
      <c r="K281" s="83"/>
    </row>
    <row r="282" spans="1:11" x14ac:dyDescent="0.25">
      <c r="A282" s="77"/>
      <c r="B282" s="85"/>
      <c r="C282" s="86"/>
      <c r="D282" s="87"/>
      <c r="E282" s="84"/>
      <c r="F282" s="82"/>
      <c r="G282" s="78"/>
      <c r="H282" s="3"/>
      <c r="I282" s="3"/>
      <c r="J282" s="3"/>
      <c r="K282" s="83"/>
    </row>
    <row r="283" spans="1:11" x14ac:dyDescent="0.25">
      <c r="A283" s="77"/>
      <c r="B283" s="85"/>
      <c r="C283" s="86"/>
      <c r="D283" s="87"/>
      <c r="E283" s="84"/>
      <c r="F283" s="82"/>
      <c r="G283" s="78"/>
      <c r="H283" s="3"/>
      <c r="I283" s="3"/>
      <c r="J283" s="3"/>
      <c r="K283" s="83"/>
    </row>
    <row r="284" spans="1:11" x14ac:dyDescent="0.25">
      <c r="A284" s="77"/>
      <c r="B284" s="85"/>
      <c r="C284" s="86"/>
      <c r="D284" s="87"/>
      <c r="E284" s="84"/>
      <c r="F284" s="82"/>
      <c r="G284" s="78"/>
      <c r="H284" s="3"/>
      <c r="I284" s="3"/>
      <c r="J284" s="3"/>
      <c r="K284" s="83"/>
    </row>
    <row r="285" spans="1:11" x14ac:dyDescent="0.25">
      <c r="A285" s="77"/>
      <c r="B285" s="85"/>
      <c r="C285" s="86"/>
      <c r="D285" s="87"/>
      <c r="E285" s="84"/>
      <c r="F285" s="82"/>
      <c r="G285" s="78"/>
      <c r="H285" s="3"/>
      <c r="I285" s="3"/>
      <c r="J285" s="3"/>
      <c r="K285" s="83"/>
    </row>
    <row r="286" spans="1:11" x14ac:dyDescent="0.25">
      <c r="A286" s="77"/>
      <c r="B286" s="85"/>
      <c r="C286" s="86"/>
      <c r="D286" s="87"/>
      <c r="E286" s="84"/>
      <c r="F286" s="82"/>
      <c r="G286" s="78"/>
      <c r="H286" s="3"/>
      <c r="I286" s="3"/>
      <c r="J286" s="3"/>
      <c r="K286" s="83"/>
    </row>
    <row r="287" spans="1:11" x14ac:dyDescent="0.25">
      <c r="A287" s="77"/>
      <c r="B287" s="85"/>
      <c r="C287" s="86"/>
      <c r="D287" s="87"/>
      <c r="E287" s="84"/>
      <c r="F287" s="82"/>
      <c r="G287" s="78"/>
      <c r="H287" s="3"/>
      <c r="I287" s="3"/>
      <c r="J287" s="3"/>
      <c r="K287" s="83"/>
    </row>
    <row r="288" spans="1:11" x14ac:dyDescent="0.25">
      <c r="A288" s="77"/>
      <c r="B288" s="85"/>
      <c r="C288" s="86"/>
      <c r="D288" s="87"/>
      <c r="E288" s="84"/>
      <c r="F288" s="82"/>
      <c r="G288" s="78"/>
      <c r="H288" s="3"/>
      <c r="I288" s="3"/>
      <c r="J288" s="3"/>
      <c r="K288" s="83"/>
    </row>
    <row r="289" spans="1:11" x14ac:dyDescent="0.25">
      <c r="A289" s="77"/>
      <c r="B289" s="85"/>
      <c r="C289" s="86"/>
      <c r="D289" s="87"/>
      <c r="E289" s="84"/>
      <c r="F289" s="82"/>
      <c r="G289" s="78"/>
      <c r="H289" s="3"/>
      <c r="I289" s="3"/>
      <c r="J289" s="3"/>
      <c r="K289" s="83"/>
    </row>
    <row r="290" spans="1:11" x14ac:dyDescent="0.25">
      <c r="A290" s="77"/>
      <c r="B290" s="85"/>
      <c r="C290" s="86"/>
      <c r="D290" s="87"/>
      <c r="E290" s="84"/>
      <c r="F290" s="82"/>
      <c r="G290" s="78"/>
      <c r="H290" s="3"/>
      <c r="I290" s="3"/>
      <c r="J290" s="3"/>
      <c r="K290" s="83"/>
    </row>
    <row r="291" spans="1:11" x14ac:dyDescent="0.25">
      <c r="A291" s="77"/>
      <c r="B291" s="85"/>
      <c r="C291" s="86"/>
      <c r="D291" s="87"/>
      <c r="E291" s="84"/>
      <c r="F291" s="82"/>
      <c r="G291" s="78"/>
      <c r="H291" s="3"/>
      <c r="I291" s="3"/>
      <c r="J291" s="3"/>
      <c r="K291" s="83"/>
    </row>
    <row r="292" spans="1:11" x14ac:dyDescent="0.25">
      <c r="A292" s="77"/>
      <c r="B292" s="85"/>
      <c r="C292" s="86"/>
      <c r="D292" s="87"/>
      <c r="E292" s="84"/>
      <c r="F292" s="82"/>
      <c r="G292" s="78"/>
      <c r="H292" s="3"/>
      <c r="I292" s="3"/>
      <c r="J292" s="3"/>
      <c r="K292" s="83"/>
    </row>
    <row r="293" spans="1:11" x14ac:dyDescent="0.25">
      <c r="A293" s="77"/>
      <c r="B293" s="85"/>
      <c r="C293" s="86"/>
      <c r="D293" s="87"/>
      <c r="E293" s="84"/>
      <c r="F293" s="82"/>
      <c r="G293" s="78"/>
      <c r="H293" s="3"/>
      <c r="I293" s="3"/>
      <c r="J293" s="3"/>
      <c r="K293" s="83"/>
    </row>
    <row r="294" spans="1:11" x14ac:dyDescent="0.25">
      <c r="A294" s="77"/>
      <c r="B294" s="85"/>
      <c r="C294" s="86"/>
      <c r="D294" s="87"/>
      <c r="E294" s="84"/>
      <c r="F294" s="82"/>
      <c r="G294" s="78"/>
      <c r="H294" s="3"/>
      <c r="I294" s="3"/>
      <c r="J294" s="3"/>
      <c r="K294" s="83"/>
    </row>
    <row r="295" spans="1:11" x14ac:dyDescent="0.25">
      <c r="A295" s="77"/>
      <c r="B295" s="85"/>
      <c r="C295" s="86"/>
      <c r="D295" s="87"/>
      <c r="E295" s="84"/>
      <c r="F295" s="82"/>
      <c r="G295" s="78"/>
      <c r="H295" s="3"/>
      <c r="I295" s="3"/>
      <c r="J295" s="3"/>
      <c r="K295" s="83"/>
    </row>
    <row r="296" spans="1:11" x14ac:dyDescent="0.25">
      <c r="A296" s="77"/>
      <c r="B296" s="85"/>
      <c r="C296" s="86"/>
      <c r="D296" s="87"/>
      <c r="E296" s="84"/>
      <c r="F296" s="82"/>
      <c r="G296" s="78"/>
      <c r="H296" s="3"/>
      <c r="I296" s="3"/>
      <c r="J296" s="3"/>
      <c r="K296" s="83"/>
    </row>
    <row r="297" spans="1:11" x14ac:dyDescent="0.25">
      <c r="A297" s="77"/>
      <c r="B297" s="85"/>
      <c r="C297" s="86"/>
      <c r="D297" s="87"/>
      <c r="E297" s="84"/>
      <c r="F297" s="82"/>
      <c r="G297" s="78"/>
      <c r="H297" s="3"/>
      <c r="I297" s="3"/>
      <c r="J297" s="3"/>
      <c r="K297" s="83"/>
    </row>
    <row r="298" spans="1:11" x14ac:dyDescent="0.25">
      <c r="A298" s="77"/>
      <c r="B298" s="85"/>
      <c r="C298" s="86"/>
      <c r="D298" s="87"/>
      <c r="E298" s="84"/>
      <c r="F298" s="82"/>
      <c r="G298" s="78"/>
      <c r="H298" s="3"/>
      <c r="I298" s="3"/>
      <c r="J298" s="3"/>
      <c r="K298" s="83"/>
    </row>
    <row r="299" spans="1:11" x14ac:dyDescent="0.25">
      <c r="A299" s="77"/>
      <c r="B299" s="85"/>
      <c r="C299" s="86"/>
      <c r="D299" s="87"/>
      <c r="E299" s="84"/>
      <c r="F299" s="82"/>
      <c r="G299" s="78"/>
      <c r="H299" s="3"/>
      <c r="I299" s="3"/>
      <c r="J299" s="3"/>
      <c r="K299" s="83"/>
    </row>
    <row r="300" spans="1:11" x14ac:dyDescent="0.25">
      <c r="A300" s="77"/>
      <c r="B300" s="85"/>
      <c r="C300" s="86"/>
      <c r="D300" s="87"/>
      <c r="E300" s="84"/>
      <c r="F300" s="82"/>
      <c r="G300" s="78"/>
      <c r="H300" s="3"/>
      <c r="I300" s="3"/>
      <c r="J300" s="3"/>
      <c r="K300" s="83"/>
    </row>
    <row r="301" spans="1:11" x14ac:dyDescent="0.25">
      <c r="A301" s="40"/>
    </row>
    <row r="302" spans="1:11" x14ac:dyDescent="0.25">
      <c r="A302" s="40"/>
    </row>
    <row r="303" spans="1:11" x14ac:dyDescent="0.25">
      <c r="A303" s="40"/>
    </row>
    <row r="304" spans="1:11" x14ac:dyDescent="0.25">
      <c r="A304" s="40"/>
    </row>
    <row r="305" spans="1:1" x14ac:dyDescent="0.25">
      <c r="A305" s="40"/>
    </row>
    <row r="306" spans="1:1" x14ac:dyDescent="0.25">
      <c r="A306" s="40"/>
    </row>
    <row r="307" spans="1:1" x14ac:dyDescent="0.25">
      <c r="A307" s="40"/>
    </row>
    <row r="308" spans="1:1" x14ac:dyDescent="0.25">
      <c r="A308" s="40"/>
    </row>
    <row r="309" spans="1:1" x14ac:dyDescent="0.25">
      <c r="A309" s="40"/>
    </row>
    <row r="310" spans="1:1" x14ac:dyDescent="0.25">
      <c r="A310" s="40"/>
    </row>
    <row r="311" spans="1:1" x14ac:dyDescent="0.25">
      <c r="A311" s="40"/>
    </row>
    <row r="312" spans="1:1" x14ac:dyDescent="0.25">
      <c r="A312" s="40"/>
    </row>
    <row r="313" spans="1:1" x14ac:dyDescent="0.25">
      <c r="A313" s="40"/>
    </row>
    <row r="314" spans="1:1" x14ac:dyDescent="0.25">
      <c r="A314" s="40"/>
    </row>
    <row r="315" spans="1:1" x14ac:dyDescent="0.25">
      <c r="A315" s="40"/>
    </row>
    <row r="316" spans="1:1" x14ac:dyDescent="0.25">
      <c r="A316" s="40"/>
    </row>
    <row r="317" spans="1:1" x14ac:dyDescent="0.25">
      <c r="A317" s="40"/>
    </row>
    <row r="318" spans="1:1" x14ac:dyDescent="0.25">
      <c r="A318" s="40"/>
    </row>
    <row r="319" spans="1:1" x14ac:dyDescent="0.25">
      <c r="A319" s="40"/>
    </row>
    <row r="320" spans="1:1" x14ac:dyDescent="0.25">
      <c r="A320" s="40"/>
    </row>
    <row r="321" spans="1:1" x14ac:dyDescent="0.25">
      <c r="A321" s="40"/>
    </row>
    <row r="322" spans="1:1" x14ac:dyDescent="0.25">
      <c r="A322" s="40"/>
    </row>
    <row r="323" spans="1:1" x14ac:dyDescent="0.25">
      <c r="A323" s="40"/>
    </row>
    <row r="324" spans="1:1" x14ac:dyDescent="0.25">
      <c r="A324" s="40"/>
    </row>
    <row r="325" spans="1:1" x14ac:dyDescent="0.25">
      <c r="A325" s="40"/>
    </row>
    <row r="326" spans="1:1" x14ac:dyDescent="0.25">
      <c r="A326" s="40"/>
    </row>
    <row r="327" spans="1:1" x14ac:dyDescent="0.25">
      <c r="A327" s="40"/>
    </row>
    <row r="328" spans="1:1" x14ac:dyDescent="0.25">
      <c r="A328" s="40"/>
    </row>
    <row r="329" spans="1:1" x14ac:dyDescent="0.25">
      <c r="A329" s="40"/>
    </row>
    <row r="330" spans="1:1" x14ac:dyDescent="0.25">
      <c r="A330" s="40"/>
    </row>
    <row r="331" spans="1:1" x14ac:dyDescent="0.25">
      <c r="A331" s="40"/>
    </row>
    <row r="332" spans="1:1" x14ac:dyDescent="0.25">
      <c r="A332" s="40"/>
    </row>
    <row r="333" spans="1:1" x14ac:dyDescent="0.25">
      <c r="A333" s="40"/>
    </row>
    <row r="334" spans="1:1" x14ac:dyDescent="0.25">
      <c r="A334" s="40"/>
    </row>
    <row r="335" spans="1:1" x14ac:dyDescent="0.25">
      <c r="A335" s="40"/>
    </row>
    <row r="336" spans="1:1" x14ac:dyDescent="0.25">
      <c r="A336" s="40"/>
    </row>
    <row r="337" spans="1:1" x14ac:dyDescent="0.25">
      <c r="A337" s="40"/>
    </row>
    <row r="338" spans="1:1" x14ac:dyDescent="0.25">
      <c r="A338" s="40"/>
    </row>
    <row r="339" spans="1:1" x14ac:dyDescent="0.25">
      <c r="A339" s="40"/>
    </row>
    <row r="340" spans="1:1" x14ac:dyDescent="0.25">
      <c r="A340" s="40"/>
    </row>
    <row r="341" spans="1:1" x14ac:dyDescent="0.25">
      <c r="A341" s="40"/>
    </row>
    <row r="342" spans="1:1" x14ac:dyDescent="0.25">
      <c r="A342" s="40"/>
    </row>
    <row r="343" spans="1:1" x14ac:dyDescent="0.25">
      <c r="A343" s="40"/>
    </row>
    <row r="344" spans="1:1" x14ac:dyDescent="0.25">
      <c r="A344" s="40"/>
    </row>
    <row r="345" spans="1:1" x14ac:dyDescent="0.25">
      <c r="A345" s="40"/>
    </row>
    <row r="346" spans="1:1" x14ac:dyDescent="0.25">
      <c r="A346" s="40"/>
    </row>
    <row r="347" spans="1:1" x14ac:dyDescent="0.25">
      <c r="A347" s="40"/>
    </row>
    <row r="348" spans="1:1" x14ac:dyDescent="0.25">
      <c r="A348" s="40"/>
    </row>
    <row r="349" spans="1:1" x14ac:dyDescent="0.25">
      <c r="A349" s="40"/>
    </row>
    <row r="350" spans="1:1" x14ac:dyDescent="0.25">
      <c r="A350" s="40"/>
    </row>
    <row r="351" spans="1:1" x14ac:dyDescent="0.25">
      <c r="A351" s="40"/>
    </row>
    <row r="352" spans="1:1" x14ac:dyDescent="0.25">
      <c r="A352" s="40"/>
    </row>
    <row r="353" spans="1:1" x14ac:dyDescent="0.25">
      <c r="A353" s="40"/>
    </row>
    <row r="354" spans="1:1" x14ac:dyDescent="0.25">
      <c r="A354" s="40"/>
    </row>
    <row r="355" spans="1:1" x14ac:dyDescent="0.25">
      <c r="A355" s="40"/>
    </row>
    <row r="356" spans="1:1" x14ac:dyDescent="0.25">
      <c r="A356" s="40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3"/>
  <sheetViews>
    <sheetView workbookViewId="0">
      <selection activeCell="J4" sqref="J4"/>
    </sheetView>
  </sheetViews>
  <sheetFormatPr defaultRowHeight="13.2" x14ac:dyDescent="0.25"/>
  <cols>
    <col min="1" max="1" width="9.109375" style="4" customWidth="1"/>
    <col min="2" max="2" width="11.5546875" style="8" customWidth="1"/>
    <col min="5" max="5" width="10.5546875" style="16" customWidth="1"/>
    <col min="9" max="11" width="9.109375" style="7" customWidth="1"/>
  </cols>
  <sheetData>
    <row r="1" spans="1:11" x14ac:dyDescent="0.25">
      <c r="B1" s="5"/>
      <c r="J1" s="6"/>
    </row>
    <row r="2" spans="1:11" x14ac:dyDescent="0.25">
      <c r="B2" s="5"/>
      <c r="J2" s="6"/>
    </row>
    <row r="3" spans="1:11" x14ac:dyDescent="0.25">
      <c r="B3" s="5">
        <v>36678</v>
      </c>
      <c r="C3" s="6" t="e">
        <f>IF(SETTLE="options",J3,G3)</f>
        <v>#REF!</v>
      </c>
      <c r="D3" s="158" t="e">
        <f>IF(SETTLE="options",K3,F3)</f>
        <v>#REF!</v>
      </c>
      <c r="E3" s="159">
        <v>36671</v>
      </c>
      <c r="F3" s="158">
        <f>curves!H6</f>
        <v>0.45</v>
      </c>
      <c r="G3" s="6">
        <f>curves!G6</f>
        <v>4.4060000000000006</v>
      </c>
      <c r="H3" s="158">
        <f>curves!I6</f>
        <v>1</v>
      </c>
      <c r="J3" s="6" t="e">
        <f>[4]STRADDLES!#REF!</f>
        <v>#REF!</v>
      </c>
      <c r="K3" s="158" t="e">
        <f>[4]STRADDLES!#REF!</f>
        <v>#REF!</v>
      </c>
    </row>
    <row r="4" spans="1:11" x14ac:dyDescent="0.25">
      <c r="B4" s="5">
        <v>36708</v>
      </c>
      <c r="C4" s="6">
        <f t="shared" ref="C4:C38" si="0">IF(SETTLE="options",J4,G4)</f>
        <v>4.12</v>
      </c>
      <c r="D4" s="158">
        <f t="shared" ref="D4:D38" si="1">IF(SETTLE="options",K4,F4)</f>
        <v>0.58000000000000007</v>
      </c>
      <c r="E4" s="159">
        <v>36704</v>
      </c>
      <c r="F4" s="158">
        <f>curves!H7</f>
        <v>0.59</v>
      </c>
      <c r="G4" s="6">
        <f>curves!G7</f>
        <v>4.0640000000000001</v>
      </c>
      <c r="H4" s="158">
        <f>curves!I7</f>
        <v>6.8108005724551016E-2</v>
      </c>
      <c r="J4" s="6">
        <f>[5]STRADDLES!$F14</f>
        <v>4.12</v>
      </c>
      <c r="K4" s="158">
        <f>[4]STRADDLES!$K14</f>
        <v>0.58000000000000007</v>
      </c>
    </row>
    <row r="5" spans="1:11" x14ac:dyDescent="0.25">
      <c r="B5" s="5">
        <v>36739</v>
      </c>
      <c r="C5" s="6">
        <f t="shared" si="0"/>
        <v>4.0749999999999993</v>
      </c>
      <c r="D5" s="158">
        <f t="shared" si="1"/>
        <v>0.58000000000000007</v>
      </c>
      <c r="E5" s="159">
        <v>36733</v>
      </c>
      <c r="F5" s="158">
        <f>curves!H8</f>
        <v>0.59</v>
      </c>
      <c r="G5" s="6">
        <f>curves!G8</f>
        <v>4.0430000000000001</v>
      </c>
      <c r="H5" s="158">
        <f>curves!I8</f>
        <v>6.9012418156786007E-2</v>
      </c>
      <c r="J5" s="6">
        <f>[5]STRADDLES!$F15</f>
        <v>4.0749999999999993</v>
      </c>
      <c r="K5" s="158">
        <f>[4]STRADDLES!$K15</f>
        <v>0.58000000000000007</v>
      </c>
    </row>
    <row r="6" spans="1:11" x14ac:dyDescent="0.25">
      <c r="B6" s="5">
        <v>36770</v>
      </c>
      <c r="C6" s="6">
        <f t="shared" si="0"/>
        <v>4.0649999999999995</v>
      </c>
      <c r="D6" s="158">
        <f t="shared" si="1"/>
        <v>0.58250000000000002</v>
      </c>
      <c r="E6" s="159">
        <v>36766</v>
      </c>
      <c r="F6" s="158">
        <f>curves!H9</f>
        <v>0.59250000000000003</v>
      </c>
      <c r="G6" s="6">
        <f>curves!G9</f>
        <v>4.0330000000000004</v>
      </c>
      <c r="H6" s="158">
        <f>curves!I9</f>
        <v>6.9966618882238013E-2</v>
      </c>
      <c r="J6" s="6">
        <f>[5]STRADDLES!$F16</f>
        <v>4.0649999999999995</v>
      </c>
      <c r="K6" s="158">
        <f>[4]STRADDLES!$K16</f>
        <v>0.58250000000000002</v>
      </c>
    </row>
    <row r="7" spans="1:11" x14ac:dyDescent="0.25">
      <c r="B7" s="5">
        <v>36800</v>
      </c>
      <c r="C7" s="6">
        <f t="shared" si="0"/>
        <v>4.081999999999999</v>
      </c>
      <c r="D7" s="158">
        <f t="shared" si="1"/>
        <v>0.58499999999999996</v>
      </c>
      <c r="E7" s="159">
        <v>36795</v>
      </c>
      <c r="F7" s="158">
        <f>curves!H10</f>
        <v>0.59499999999999997</v>
      </c>
      <c r="G7" s="6">
        <f>curves!G10</f>
        <v>4.05</v>
      </c>
      <c r="H7" s="158">
        <f>curves!I10</f>
        <v>7.0364051970247032E-2</v>
      </c>
      <c r="J7" s="6">
        <f>[5]STRADDLES!$F17</f>
        <v>4.081999999999999</v>
      </c>
      <c r="K7" s="158">
        <f>[4]STRADDLES!$K17</f>
        <v>0.58499999999999996</v>
      </c>
    </row>
    <row r="8" spans="1:11" x14ac:dyDescent="0.25">
      <c r="B8" s="5">
        <v>36831</v>
      </c>
      <c r="C8" s="6">
        <f t="shared" si="0"/>
        <v>4.1030000000000006</v>
      </c>
      <c r="D8" s="158">
        <f t="shared" si="1"/>
        <v>0.59750000000000003</v>
      </c>
      <c r="E8" s="159">
        <v>36825</v>
      </c>
      <c r="F8" s="158">
        <f>curves!H11</f>
        <v>0.59750000000000003</v>
      </c>
      <c r="G8" s="6">
        <f>curves!G11</f>
        <v>4.1500000000000004</v>
      </c>
      <c r="H8" s="158">
        <f>curves!I11</f>
        <v>7.0924982419675001E-2</v>
      </c>
      <c r="J8" s="6">
        <f>[5]STRADDLES!$F18</f>
        <v>4.1030000000000006</v>
      </c>
      <c r="K8" s="158">
        <f>[4]STRADDLES!$K18</f>
        <v>0.59750000000000003</v>
      </c>
    </row>
    <row r="9" spans="1:11" x14ac:dyDescent="0.25">
      <c r="B9" s="5">
        <v>36861</v>
      </c>
      <c r="C9" s="6">
        <f t="shared" si="0"/>
        <v>4.2030000000000003</v>
      </c>
      <c r="D9" s="158">
        <f t="shared" si="1"/>
        <v>0.59750000000000003</v>
      </c>
      <c r="E9" s="159">
        <v>36857</v>
      </c>
      <c r="F9" s="158">
        <f>curves!H12</f>
        <v>0.59750000000000003</v>
      </c>
      <c r="G9" s="6">
        <f>curves!G12</f>
        <v>4.25</v>
      </c>
      <c r="H9" s="158">
        <f>curves!I12</f>
        <v>7.146781843749303E-2</v>
      </c>
      <c r="J9" s="6">
        <f>[5]STRADDLES!$F19</f>
        <v>4.2030000000000003</v>
      </c>
      <c r="K9" s="158">
        <f>[4]STRADDLES!$K19</f>
        <v>0.59750000000000003</v>
      </c>
    </row>
    <row r="10" spans="1:11" x14ac:dyDescent="0.25">
      <c r="B10" s="5">
        <v>36892</v>
      </c>
      <c r="C10" s="6">
        <f t="shared" si="0"/>
        <v>4.2130000000000001</v>
      </c>
      <c r="D10" s="158">
        <f t="shared" si="1"/>
        <v>0.6</v>
      </c>
      <c r="E10" s="159">
        <v>36886</v>
      </c>
      <c r="F10" s="158">
        <f>curves!H13</f>
        <v>0.6</v>
      </c>
      <c r="G10" s="6">
        <f>curves!G13</f>
        <v>4.26</v>
      </c>
      <c r="H10" s="158">
        <f>curves!I13</f>
        <v>7.1988320921431023E-2</v>
      </c>
      <c r="J10" s="6">
        <f>[5]STRADDLES!$F20</f>
        <v>4.2130000000000001</v>
      </c>
      <c r="K10" s="158">
        <f>[4]STRADDLES!$K20</f>
        <v>0.6</v>
      </c>
    </row>
    <row r="11" spans="1:11" x14ac:dyDescent="0.25">
      <c r="B11" s="5">
        <v>36923</v>
      </c>
      <c r="C11" s="6">
        <f t="shared" si="0"/>
        <v>4.008</v>
      </c>
      <c r="D11" s="158">
        <f t="shared" si="1"/>
        <v>0.58750000000000002</v>
      </c>
      <c r="E11" s="159">
        <v>36917</v>
      </c>
      <c r="F11" s="158">
        <f>curves!H14</f>
        <v>0.58499999999999996</v>
      </c>
      <c r="G11" s="6">
        <f>curves!G14</f>
        <v>4.0549999999999997</v>
      </c>
      <c r="H11" s="158">
        <f>curves!I14</f>
        <v>7.2444812215647997E-2</v>
      </c>
      <c r="I11" s="10"/>
      <c r="J11" s="6">
        <f>[5]STRADDLES!$F21</f>
        <v>4.008</v>
      </c>
      <c r="K11" s="158">
        <f>[4]STRADDLES!$K21</f>
        <v>0.58750000000000002</v>
      </c>
    </row>
    <row r="12" spans="1:11" x14ac:dyDescent="0.25">
      <c r="B12" s="5">
        <v>36951</v>
      </c>
      <c r="C12" s="6">
        <f t="shared" si="0"/>
        <v>3.7980000000000005</v>
      </c>
      <c r="D12" s="158">
        <f t="shared" si="1"/>
        <v>0.53500000000000003</v>
      </c>
      <c r="E12" s="159">
        <v>36945</v>
      </c>
      <c r="F12" s="158">
        <f>curves!H15</f>
        <v>0.53</v>
      </c>
      <c r="G12" s="6">
        <f>curves!G15</f>
        <v>3.8450000000000002</v>
      </c>
      <c r="H12" s="158">
        <f>curves!I15</f>
        <v>7.2857126992161028E-2</v>
      </c>
      <c r="I12" s="5"/>
      <c r="J12" s="6">
        <f>[5]STRADDLES!$F22</f>
        <v>3.7980000000000005</v>
      </c>
      <c r="K12" s="158">
        <f>[4]STRADDLES!$K22</f>
        <v>0.53500000000000003</v>
      </c>
    </row>
    <row r="13" spans="1:11" x14ac:dyDescent="0.25">
      <c r="B13" s="5">
        <v>36982</v>
      </c>
      <c r="C13" s="6">
        <f t="shared" si="0"/>
        <v>3.5907142857142857</v>
      </c>
      <c r="D13" s="158">
        <f t="shared" si="1"/>
        <v>0.40250000000000002</v>
      </c>
      <c r="E13" s="159">
        <v>36977</v>
      </c>
      <c r="F13" s="158">
        <f>curves!H16</f>
        <v>0.42</v>
      </c>
      <c r="G13" s="6">
        <f>curves!G16</f>
        <v>3.62</v>
      </c>
      <c r="H13" s="158">
        <f>curves!I16</f>
        <v>7.3235555059011012E-2</v>
      </c>
      <c r="I13" s="11"/>
      <c r="J13" s="6">
        <f>[5]STRADDLES!$F23</f>
        <v>3.5907142857142857</v>
      </c>
      <c r="K13" s="158">
        <f>[4]STRADDLES!$K23</f>
        <v>0.40250000000000002</v>
      </c>
    </row>
    <row r="14" spans="1:11" x14ac:dyDescent="0.25">
      <c r="B14" s="5">
        <v>37012</v>
      </c>
      <c r="C14" s="6">
        <f t="shared" si="0"/>
        <v>3.4757142857142855</v>
      </c>
      <c r="D14" s="158">
        <f t="shared" si="1"/>
        <v>0.34749999999999998</v>
      </c>
      <c r="E14" s="159">
        <v>37006</v>
      </c>
      <c r="F14" s="158">
        <f>curves!H17</f>
        <v>0.36</v>
      </c>
      <c r="G14" s="6">
        <f>curves!G17</f>
        <v>3.5049999999999999</v>
      </c>
      <c r="H14" s="158">
        <f>curves!I17</f>
        <v>7.3469870469073023E-2</v>
      </c>
      <c r="J14" s="6">
        <f>[5]STRADDLES!$F24</f>
        <v>3.4757142857142855</v>
      </c>
      <c r="K14" s="158">
        <f>[4]STRADDLES!$K24</f>
        <v>0.34749999999999998</v>
      </c>
    </row>
    <row r="15" spans="1:11" x14ac:dyDescent="0.25">
      <c r="B15" s="5">
        <v>37043</v>
      </c>
      <c r="C15" s="6">
        <f t="shared" si="0"/>
        <v>3.4507142857142856</v>
      </c>
      <c r="D15" s="158">
        <f t="shared" si="1"/>
        <v>0.33</v>
      </c>
      <c r="E15" s="159">
        <v>37036</v>
      </c>
      <c r="F15" s="158">
        <f>curves!H18</f>
        <v>0.34250000000000003</v>
      </c>
      <c r="G15" s="6">
        <f>curves!G18</f>
        <v>3.48</v>
      </c>
      <c r="H15" s="158">
        <f>curves!I18</f>
        <v>7.3711996411844033E-2</v>
      </c>
      <c r="J15" s="6">
        <f>[5]STRADDLES!$F25</f>
        <v>3.4507142857142856</v>
      </c>
      <c r="K15" s="158">
        <f>[4]STRADDLES!$K25</f>
        <v>0.33</v>
      </c>
    </row>
    <row r="16" spans="1:11" x14ac:dyDescent="0.25">
      <c r="A16" s="8"/>
      <c r="B16" s="5">
        <v>37073</v>
      </c>
      <c r="C16" s="6">
        <f t="shared" si="0"/>
        <v>3.4507142857142856</v>
      </c>
      <c r="D16" s="158">
        <f t="shared" si="1"/>
        <v>0.32500000000000001</v>
      </c>
      <c r="E16" s="159">
        <v>37068</v>
      </c>
      <c r="F16" s="158">
        <f>curves!H19</f>
        <v>0.33750000000000002</v>
      </c>
      <c r="G16" s="6">
        <f>curves!G19</f>
        <v>3.48</v>
      </c>
      <c r="H16" s="158">
        <f>curves!I19</f>
        <v>7.391420673929501E-2</v>
      </c>
      <c r="J16" s="6">
        <f>[5]STRADDLES!$F26</f>
        <v>3.4507142857142856</v>
      </c>
      <c r="K16" s="158">
        <f>[4]STRADDLES!$K26</f>
        <v>0.32500000000000001</v>
      </c>
    </row>
    <row r="17" spans="1:11" x14ac:dyDescent="0.25">
      <c r="A17" s="8"/>
      <c r="B17" s="5">
        <v>37104</v>
      </c>
      <c r="C17" s="6">
        <f t="shared" si="0"/>
        <v>3.4607142857142859</v>
      </c>
      <c r="D17" s="158">
        <f t="shared" si="1"/>
        <v>0.32500000000000001</v>
      </c>
      <c r="E17" s="159">
        <v>37098</v>
      </c>
      <c r="F17" s="158">
        <f>curves!H20</f>
        <v>0.33750000000000002</v>
      </c>
      <c r="G17" s="6">
        <f>curves!G20</f>
        <v>3.49</v>
      </c>
      <c r="H17" s="158">
        <f>curves!I20</f>
        <v>7.4062631548861016E-2</v>
      </c>
      <c r="J17" s="6">
        <f>[5]STRADDLES!$F27</f>
        <v>3.4607142857142859</v>
      </c>
      <c r="K17" s="158">
        <f>[4]STRADDLES!$K27</f>
        <v>0.32500000000000001</v>
      </c>
    </row>
    <row r="18" spans="1:11" x14ac:dyDescent="0.25">
      <c r="B18" s="5">
        <v>37135</v>
      </c>
      <c r="C18" s="6">
        <f t="shared" si="0"/>
        <v>3.4557142857142855</v>
      </c>
      <c r="D18" s="158">
        <f t="shared" si="1"/>
        <v>0.32750000000000001</v>
      </c>
      <c r="E18" s="159">
        <v>37131</v>
      </c>
      <c r="F18" s="158">
        <f>curves!H21</f>
        <v>0.34</v>
      </c>
      <c r="G18" s="6">
        <f>curves!G21</f>
        <v>3.4849999999999999</v>
      </c>
      <c r="H18" s="158">
        <f>curves!I21</f>
        <v>7.421105636569901E-2</v>
      </c>
      <c r="J18" s="6">
        <f>[5]STRADDLES!$F28</f>
        <v>3.4557142857142855</v>
      </c>
      <c r="K18" s="158">
        <f>[4]STRADDLES!$K28</f>
        <v>0.32750000000000001</v>
      </c>
    </row>
    <row r="19" spans="1:11" x14ac:dyDescent="0.25">
      <c r="B19" s="5">
        <v>37165</v>
      </c>
      <c r="C19" s="6">
        <f t="shared" si="0"/>
        <v>3.4757142857142855</v>
      </c>
      <c r="D19" s="158">
        <f t="shared" si="1"/>
        <v>0.33250000000000002</v>
      </c>
      <c r="E19" s="159">
        <v>37159</v>
      </c>
      <c r="F19" s="158">
        <f>curves!H22</f>
        <v>0.34250000000000003</v>
      </c>
      <c r="G19" s="6">
        <f>curves!G22</f>
        <v>3.5049999999999999</v>
      </c>
      <c r="H19" s="158">
        <f>curves!I22</f>
        <v>7.4331260044683017E-2</v>
      </c>
      <c r="J19" s="6">
        <f>[5]STRADDLES!$F29</f>
        <v>3.4757142857142855</v>
      </c>
      <c r="K19" s="158">
        <f>[4]STRADDLES!$K29</f>
        <v>0.33250000000000002</v>
      </c>
    </row>
    <row r="20" spans="1:11" x14ac:dyDescent="0.25">
      <c r="B20" s="5">
        <v>37196</v>
      </c>
      <c r="C20" s="6">
        <f t="shared" si="0"/>
        <v>3.6209999999999996</v>
      </c>
      <c r="D20" s="158">
        <f t="shared" si="1"/>
        <v>0.33500000000000002</v>
      </c>
      <c r="E20" s="159">
        <v>37190</v>
      </c>
      <c r="F20" s="158">
        <f>curves!H23</f>
        <v>0.34250000000000003</v>
      </c>
      <c r="G20" s="6">
        <f>curves!G23</f>
        <v>3.605</v>
      </c>
      <c r="H20" s="158">
        <f>curves!I23</f>
        <v>7.4417035140390997E-2</v>
      </c>
      <c r="J20" s="6">
        <f>[5]STRADDLES!$F30</f>
        <v>3.6209999999999996</v>
      </c>
      <c r="K20" s="158">
        <f>[4]STRADDLES!$K30</f>
        <v>0.33500000000000002</v>
      </c>
    </row>
    <row r="21" spans="1:11" x14ac:dyDescent="0.25">
      <c r="B21" s="5">
        <v>37226</v>
      </c>
      <c r="C21" s="6">
        <f t="shared" si="0"/>
        <v>3.7179999999999995</v>
      </c>
      <c r="D21" s="158">
        <f t="shared" si="1"/>
        <v>0.33750000000000002</v>
      </c>
      <c r="E21" s="159">
        <v>37222</v>
      </c>
      <c r="F21" s="158">
        <f>curves!H24</f>
        <v>0.34499999999999997</v>
      </c>
      <c r="G21" s="6">
        <f>curves!G24</f>
        <v>3.702</v>
      </c>
      <c r="H21" s="158">
        <f>curves!I24</f>
        <v>7.4500043299839031E-2</v>
      </c>
      <c r="J21" s="6">
        <f>[5]STRADDLES!$F31</f>
        <v>3.7179999999999995</v>
      </c>
      <c r="K21" s="158">
        <f>[4]STRADDLES!$K31</f>
        <v>0.33750000000000002</v>
      </c>
    </row>
    <row r="22" spans="1:11" x14ac:dyDescent="0.25">
      <c r="B22" s="5">
        <v>37257</v>
      </c>
      <c r="C22" s="6">
        <f t="shared" si="0"/>
        <v>3.7329999999999997</v>
      </c>
      <c r="D22" s="158">
        <f t="shared" si="1"/>
        <v>0.34</v>
      </c>
      <c r="E22" s="159">
        <v>37251</v>
      </c>
      <c r="F22" s="158">
        <f>curves!H25</f>
        <v>0.34749999999999998</v>
      </c>
      <c r="G22" s="6">
        <f>curves!G25</f>
        <v>3.7170000000000001</v>
      </c>
      <c r="H22" s="158">
        <f>curves!I25</f>
        <v>7.4579617397787998E-2</v>
      </c>
      <c r="J22" s="6">
        <f>[5]STRADDLES!$F32</f>
        <v>3.7329999999999997</v>
      </c>
      <c r="K22" s="158">
        <f>[4]STRADDLES!$K32</f>
        <v>0.34</v>
      </c>
    </row>
    <row r="23" spans="1:11" x14ac:dyDescent="0.25">
      <c r="B23" s="5">
        <v>37288</v>
      </c>
      <c r="C23" s="6">
        <f t="shared" si="0"/>
        <v>3.5979999999999994</v>
      </c>
      <c r="D23" s="158">
        <f t="shared" si="1"/>
        <v>0.33500000000000002</v>
      </c>
      <c r="E23" s="159">
        <v>37284</v>
      </c>
      <c r="F23" s="158">
        <f>curves!H26</f>
        <v>0.34250000000000003</v>
      </c>
      <c r="G23" s="6">
        <f>curves!G26</f>
        <v>3.5819999999999999</v>
      </c>
      <c r="H23" s="158">
        <f>curves!I26</f>
        <v>7.4650605494111025E-2</v>
      </c>
      <c r="J23" s="6">
        <f>[5]STRADDLES!$F33</f>
        <v>3.5979999999999994</v>
      </c>
      <c r="K23" s="158">
        <f>[4]STRADDLES!$K33</f>
        <v>0.33500000000000002</v>
      </c>
    </row>
    <row r="24" spans="1:11" x14ac:dyDescent="0.25">
      <c r="B24" s="5">
        <v>37316</v>
      </c>
      <c r="C24" s="6">
        <f t="shared" si="0"/>
        <v>3.43</v>
      </c>
      <c r="D24" s="158">
        <f t="shared" si="1"/>
        <v>0.3125</v>
      </c>
      <c r="E24" s="159">
        <v>37312</v>
      </c>
      <c r="F24" s="158">
        <f>curves!H27</f>
        <v>0.32</v>
      </c>
      <c r="G24" s="6">
        <f>curves!G27</f>
        <v>3.4140000000000006</v>
      </c>
      <c r="H24" s="158">
        <f>curves!I27</f>
        <v>7.4714723776090008E-2</v>
      </c>
      <c r="J24" s="6">
        <f>[5]STRADDLES!$F34</f>
        <v>3.43</v>
      </c>
      <c r="K24" s="158">
        <f>[4]STRADDLES!$K34</f>
        <v>0.3125</v>
      </c>
    </row>
    <row r="25" spans="1:11" x14ac:dyDescent="0.25">
      <c r="B25" s="5">
        <v>37347</v>
      </c>
      <c r="C25" s="6">
        <f t="shared" si="0"/>
        <v>3.2868333333333331</v>
      </c>
      <c r="D25" s="158">
        <f t="shared" si="1"/>
        <v>0.27</v>
      </c>
      <c r="E25" s="159">
        <v>37340</v>
      </c>
      <c r="F25" s="158">
        <f>curves!H28</f>
        <v>0.27500000000000002</v>
      </c>
      <c r="G25" s="6">
        <f>curves!G28</f>
        <v>3.258</v>
      </c>
      <c r="H25" s="158">
        <f>curves!I28</f>
        <v>7.4764249398048016E-2</v>
      </c>
      <c r="J25" s="6">
        <f>[5]STRADDLES!$F35</f>
        <v>3.2868333333333331</v>
      </c>
      <c r="K25" s="158">
        <f>[4]STRADDLES!$K35</f>
        <v>0.27</v>
      </c>
    </row>
    <row r="26" spans="1:11" x14ac:dyDescent="0.25">
      <c r="B26" s="5">
        <v>37377</v>
      </c>
      <c r="C26" s="6">
        <f t="shared" si="0"/>
        <v>3.2168333333333332</v>
      </c>
      <c r="D26" s="158">
        <f t="shared" si="1"/>
        <v>0.26500000000000001</v>
      </c>
      <c r="E26" s="159">
        <v>37371</v>
      </c>
      <c r="F26" s="158">
        <f>curves!H29</f>
        <v>0.27</v>
      </c>
      <c r="G26" s="6">
        <f>curves!G29</f>
        <v>3.1880000000000002</v>
      </c>
      <c r="H26" s="158">
        <f>curves!I29</f>
        <v>7.4780777538109008E-2</v>
      </c>
      <c r="J26" s="6">
        <f>[5]STRADDLES!$F36</f>
        <v>3.2168333333333332</v>
      </c>
      <c r="K26" s="158">
        <f>[4]STRADDLES!$K36</f>
        <v>0.26500000000000001</v>
      </c>
    </row>
    <row r="27" spans="1:11" x14ac:dyDescent="0.25">
      <c r="B27" s="5">
        <v>37408</v>
      </c>
      <c r="C27" s="6">
        <f t="shared" si="0"/>
        <v>3.1868333333333334</v>
      </c>
      <c r="D27" s="158">
        <f t="shared" si="1"/>
        <v>0.26250000000000001</v>
      </c>
      <c r="E27" s="159">
        <v>37404</v>
      </c>
      <c r="F27" s="158">
        <f>curves!H30</f>
        <v>0.26750000000000002</v>
      </c>
      <c r="G27" s="6">
        <f>curves!G30</f>
        <v>3.1580000000000004</v>
      </c>
      <c r="H27" s="158">
        <f>curves!I30</f>
        <v>7.4797856616267006E-2</v>
      </c>
      <c r="J27" s="6">
        <f>[5]STRADDLES!$F37</f>
        <v>3.1868333333333334</v>
      </c>
      <c r="K27" s="158">
        <f>[4]STRADDLES!$K37</f>
        <v>0.26250000000000001</v>
      </c>
    </row>
    <row r="28" spans="1:11" x14ac:dyDescent="0.25">
      <c r="B28" s="5">
        <v>37438</v>
      </c>
      <c r="C28" s="6">
        <f t="shared" si="0"/>
        <v>3.1768333333333332</v>
      </c>
      <c r="D28" s="158">
        <f t="shared" si="1"/>
        <v>0.26</v>
      </c>
      <c r="E28" s="159">
        <v>37432</v>
      </c>
      <c r="F28" s="158">
        <f>curves!H31</f>
        <v>0.26500000000000001</v>
      </c>
      <c r="G28" s="6">
        <f>curves!G31</f>
        <v>3.1480000000000001</v>
      </c>
      <c r="H28" s="158">
        <f>curves!I31</f>
        <v>7.481027787526702E-2</v>
      </c>
      <c r="J28" s="6">
        <f>[5]STRADDLES!$F38</f>
        <v>3.1768333333333332</v>
      </c>
      <c r="K28" s="158">
        <f>[4]STRADDLES!$K38</f>
        <v>0.26</v>
      </c>
    </row>
    <row r="29" spans="1:11" x14ac:dyDescent="0.25">
      <c r="B29" s="5">
        <v>37469</v>
      </c>
      <c r="C29" s="6">
        <f t="shared" si="0"/>
        <v>3.1718333333333333</v>
      </c>
      <c r="D29" s="158">
        <f t="shared" si="1"/>
        <v>0.26</v>
      </c>
      <c r="E29" s="159">
        <v>37463</v>
      </c>
      <c r="F29" s="158">
        <f>curves!H32</f>
        <v>0.26500000000000001</v>
      </c>
      <c r="G29" s="6">
        <f>curves!G32</f>
        <v>3.1430000000000002</v>
      </c>
      <c r="H29" s="158">
        <f>curves!I32</f>
        <v>7.4816347073751011E-2</v>
      </c>
      <c r="J29" s="6">
        <f>[5]STRADDLES!$F39</f>
        <v>3.1718333333333333</v>
      </c>
      <c r="K29" s="158">
        <f>[4]STRADDLES!$K39</f>
        <v>0.26</v>
      </c>
    </row>
    <row r="30" spans="1:11" x14ac:dyDescent="0.25">
      <c r="B30" s="5">
        <v>37500</v>
      </c>
      <c r="C30" s="6">
        <f t="shared" si="0"/>
        <v>3.1618333333333331</v>
      </c>
      <c r="D30" s="158">
        <f t="shared" si="1"/>
        <v>0.26</v>
      </c>
      <c r="E30" s="159">
        <v>37495</v>
      </c>
      <c r="F30" s="158">
        <f>curves!H33</f>
        <v>0.26500000000000001</v>
      </c>
      <c r="G30" s="6">
        <f>curves!G33</f>
        <v>3.133</v>
      </c>
      <c r="H30" s="158">
        <f>curves!I33</f>
        <v>7.4822416272247019E-2</v>
      </c>
      <c r="J30" s="6">
        <f>[5]STRADDLES!$F40</f>
        <v>3.1618333333333331</v>
      </c>
      <c r="K30" s="158">
        <f>[4]STRADDLES!$K40</f>
        <v>0.26</v>
      </c>
    </row>
    <row r="31" spans="1:11" x14ac:dyDescent="0.25">
      <c r="B31" s="5">
        <v>37530</v>
      </c>
      <c r="C31" s="6">
        <f t="shared" si="0"/>
        <v>3.1798333333333333</v>
      </c>
      <c r="D31" s="158">
        <f t="shared" si="1"/>
        <v>0.26</v>
      </c>
      <c r="E31" s="159">
        <v>37524</v>
      </c>
      <c r="F31" s="158">
        <f>curves!H34</f>
        <v>0.26500000000000001</v>
      </c>
      <c r="G31" s="6">
        <f>curves!G34</f>
        <v>3.1510000000000002</v>
      </c>
      <c r="H31" s="158">
        <f>curves!I34</f>
        <v>7.4825108649135011E-2</v>
      </c>
      <c r="J31" s="6">
        <f>[5]STRADDLES!$F41</f>
        <v>3.1798333333333333</v>
      </c>
      <c r="K31" s="158">
        <f>[4]STRADDLES!$K41</f>
        <v>0.26</v>
      </c>
    </row>
    <row r="32" spans="1:11" x14ac:dyDescent="0.25">
      <c r="B32" s="5">
        <v>37561</v>
      </c>
      <c r="C32" s="6">
        <f t="shared" si="0"/>
        <v>3.2798333333333334</v>
      </c>
      <c r="D32" s="158">
        <f t="shared" si="1"/>
        <v>0.27</v>
      </c>
      <c r="E32" s="159">
        <v>37557</v>
      </c>
      <c r="F32" s="158">
        <f>curves!H35</f>
        <v>0.27250000000000002</v>
      </c>
      <c r="G32" s="6">
        <f>curves!G35</f>
        <v>3.2510000000000003</v>
      </c>
      <c r="H32" s="158">
        <f>curves!I35</f>
        <v>7.4823322737033016E-2</v>
      </c>
      <c r="J32" s="6">
        <f>[5]STRADDLES!$F42</f>
        <v>3.2798333333333334</v>
      </c>
      <c r="K32" s="158">
        <f>[4]STRADDLES!$K42</f>
        <v>0.27</v>
      </c>
    </row>
    <row r="33" spans="2:11" x14ac:dyDescent="0.25">
      <c r="B33" s="5">
        <v>37591</v>
      </c>
      <c r="C33" s="6">
        <f t="shared" si="0"/>
        <v>3.3798333333333335</v>
      </c>
      <c r="D33" s="158">
        <f t="shared" si="1"/>
        <v>0.27250000000000002</v>
      </c>
      <c r="E33" s="159">
        <v>37585</v>
      </c>
      <c r="F33" s="158">
        <f>curves!H36</f>
        <v>0.27500000000000002</v>
      </c>
      <c r="G33" s="6">
        <f>curves!G36</f>
        <v>3.3510000000000004</v>
      </c>
      <c r="H33" s="158">
        <f>curves!I36</f>
        <v>7.4821594435000013E-2</v>
      </c>
      <c r="J33" s="6">
        <f>[5]STRADDLES!$F43</f>
        <v>3.3798333333333335</v>
      </c>
      <c r="K33" s="158">
        <f>[4]STRADDLES!$K43</f>
        <v>0.27250000000000002</v>
      </c>
    </row>
    <row r="34" spans="2:11" x14ac:dyDescent="0.25">
      <c r="B34" s="5">
        <v>37622</v>
      </c>
      <c r="C34" s="6">
        <f t="shared" si="0"/>
        <v>3.6071666666666666</v>
      </c>
      <c r="D34" s="158">
        <f t="shared" si="1"/>
        <v>0.28000000000000003</v>
      </c>
      <c r="E34" s="159">
        <v>37616</v>
      </c>
      <c r="F34" s="158">
        <f>curves!H37</f>
        <v>0.28249999999999997</v>
      </c>
      <c r="G34" s="6">
        <f>curves!G37</f>
        <v>3.3660000000000001</v>
      </c>
      <c r="H34" s="158">
        <f>curves!I37</f>
        <v>7.482347530937801E-2</v>
      </c>
      <c r="J34" s="6">
        <f>[5]STRADDLES!$F44</f>
        <v>3.6071666666666666</v>
      </c>
      <c r="K34" s="158">
        <f>[4]STRADDLES!$K44</f>
        <v>0.28000000000000003</v>
      </c>
    </row>
    <row r="35" spans="2:11" x14ac:dyDescent="0.25">
      <c r="B35" s="5">
        <v>37653</v>
      </c>
      <c r="C35" s="6">
        <f t="shared" si="0"/>
        <v>3.4771666666666667</v>
      </c>
      <c r="D35" s="158">
        <f t="shared" si="1"/>
        <v>0.27</v>
      </c>
      <c r="E35" s="159">
        <v>37649</v>
      </c>
      <c r="F35" s="158">
        <f>curves!H38</f>
        <v>0.27250000000000002</v>
      </c>
      <c r="G35" s="6">
        <f>curves!G38</f>
        <v>3.2360000000000002</v>
      </c>
      <c r="H35" s="158">
        <f>curves!I38</f>
        <v>7.4829808710199994E-2</v>
      </c>
      <c r="J35" s="6">
        <f>[5]STRADDLES!$F45</f>
        <v>3.4771666666666667</v>
      </c>
      <c r="K35" s="158">
        <f>[4]STRADDLES!$K45</f>
        <v>0.27</v>
      </c>
    </row>
    <row r="36" spans="2:11" x14ac:dyDescent="0.25">
      <c r="B36" s="5">
        <v>37681</v>
      </c>
      <c r="C36" s="6">
        <f t="shared" si="0"/>
        <v>3.3341666666666665</v>
      </c>
      <c r="D36" s="158">
        <f t="shared" si="1"/>
        <v>0.26250000000000001</v>
      </c>
      <c r="E36" s="159">
        <v>37677</v>
      </c>
      <c r="F36" s="158">
        <f>curves!H39</f>
        <v>0.26500000000000001</v>
      </c>
      <c r="G36" s="6">
        <f>curves!G39</f>
        <v>3.093</v>
      </c>
      <c r="H36" s="158">
        <f>curves!I39</f>
        <v>7.483552920127802E-2</v>
      </c>
      <c r="J36" s="6">
        <f>[5]STRADDLES!$F46</f>
        <v>3.3341666666666665</v>
      </c>
      <c r="K36" s="158">
        <f>[4]STRADDLES!$K46</f>
        <v>0.26250000000000001</v>
      </c>
    </row>
    <row r="37" spans="2:11" x14ac:dyDescent="0.25">
      <c r="B37" s="5">
        <v>37712</v>
      </c>
      <c r="C37" s="6">
        <f t="shared" si="0"/>
        <v>3.1891666666666665</v>
      </c>
      <c r="D37" s="158">
        <f t="shared" si="1"/>
        <v>0.22850000000000001</v>
      </c>
      <c r="E37" s="159">
        <v>37706</v>
      </c>
      <c r="F37" s="158">
        <f>curves!H40</f>
        <v>0.23</v>
      </c>
      <c r="G37" s="6">
        <f>curves!G40</f>
        <v>2.948</v>
      </c>
      <c r="H37" s="158">
        <f>curves!I40</f>
        <v>7.4832714871357009E-2</v>
      </c>
      <c r="J37" s="6">
        <f>[5]STRADDLES!$F47</f>
        <v>3.1891666666666665</v>
      </c>
      <c r="K37" s="158">
        <f>[4]STRADDLES!$K47</f>
        <v>0.22850000000000001</v>
      </c>
    </row>
    <row r="38" spans="2:11" x14ac:dyDescent="0.25">
      <c r="B38" s="5">
        <v>37712</v>
      </c>
      <c r="C38" s="6">
        <f t="shared" si="0"/>
        <v>3.1671666666666667</v>
      </c>
      <c r="D38" s="158">
        <f t="shared" si="1"/>
        <v>0.22750000000000001</v>
      </c>
      <c r="E38" s="159">
        <v>37706</v>
      </c>
      <c r="F38" s="158">
        <f>curves!H41</f>
        <v>0.22900000000000004</v>
      </c>
      <c r="G38" s="6">
        <f>curves!G41</f>
        <v>2.9260000000000002</v>
      </c>
      <c r="H38" s="158">
        <f>curves!I41</f>
        <v>7.4817899937790019E-2</v>
      </c>
      <c r="J38" s="6">
        <f>[5]STRADDLES!$F48</f>
        <v>3.1671666666666667</v>
      </c>
      <c r="K38" s="158">
        <f>[4]STRADDLES!$K48</f>
        <v>0.22750000000000001</v>
      </c>
    </row>
    <row r="39" spans="2:11" x14ac:dyDescent="0.25">
      <c r="B39" s="129"/>
    </row>
    <row r="40" spans="2:11" x14ac:dyDescent="0.25">
      <c r="B40" s="129"/>
    </row>
    <row r="41" spans="2:11" x14ac:dyDescent="0.25">
      <c r="B41" s="129"/>
    </row>
    <row r="42" spans="2:11" x14ac:dyDescent="0.25">
      <c r="B42" s="129"/>
    </row>
    <row r="43" spans="2:11" x14ac:dyDescent="0.25">
      <c r="B43" s="129"/>
    </row>
    <row r="44" spans="2:11" x14ac:dyDescent="0.25">
      <c r="B44" s="129"/>
    </row>
    <row r="45" spans="2:11" x14ac:dyDescent="0.25">
      <c r="B45" s="129"/>
    </row>
    <row r="46" spans="2:11" x14ac:dyDescent="0.25">
      <c r="B46" s="129"/>
    </row>
    <row r="47" spans="2:11" x14ac:dyDescent="0.25">
      <c r="B47" s="129"/>
    </row>
    <row r="48" spans="2:11" x14ac:dyDescent="0.25">
      <c r="B48" s="129"/>
    </row>
    <row r="49" spans="2:2" x14ac:dyDescent="0.25">
      <c r="B49" s="129"/>
    </row>
    <row r="50" spans="2:2" x14ac:dyDescent="0.25">
      <c r="B50" s="129"/>
    </row>
    <row r="51" spans="2:2" x14ac:dyDescent="0.25">
      <c r="B51" s="129"/>
    </row>
    <row r="52" spans="2:2" x14ac:dyDescent="0.25">
      <c r="B52" s="129"/>
    </row>
    <row r="53" spans="2:2" x14ac:dyDescent="0.25">
      <c r="B53" s="129"/>
    </row>
    <row r="54" spans="2:2" x14ac:dyDescent="0.25">
      <c r="B54" s="129"/>
    </row>
    <row r="55" spans="2:2" x14ac:dyDescent="0.25">
      <c r="B55" s="129"/>
    </row>
    <row r="56" spans="2:2" x14ac:dyDescent="0.25">
      <c r="B56" s="129"/>
    </row>
    <row r="57" spans="2:2" x14ac:dyDescent="0.25">
      <c r="B57" s="129"/>
    </row>
    <row r="58" spans="2:2" x14ac:dyDescent="0.25">
      <c r="B58" s="129"/>
    </row>
    <row r="59" spans="2:2" x14ac:dyDescent="0.25">
      <c r="B59" s="129"/>
    </row>
    <row r="60" spans="2:2" x14ac:dyDescent="0.25">
      <c r="B60" s="129"/>
    </row>
    <row r="61" spans="2:2" x14ac:dyDescent="0.25">
      <c r="B61" s="129"/>
    </row>
    <row r="62" spans="2:2" x14ac:dyDescent="0.25">
      <c r="B62" s="129"/>
    </row>
    <row r="63" spans="2:2" x14ac:dyDescent="0.25">
      <c r="B63" s="129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/>
  </sheetViews>
  <sheetFormatPr defaultRowHeight="13.2" x14ac:dyDescent="0.25"/>
  <cols>
    <col min="1" max="3" width="9.109375" style="98" customWidth="1"/>
  </cols>
  <sheetData>
    <row r="1" spans="1:3" ht="13.8" thickBot="1" x14ac:dyDescent="0.3">
      <c r="A1" s="103"/>
      <c r="B1" s="103"/>
      <c r="C1" s="103"/>
    </row>
    <row r="2" spans="1:3" x14ac:dyDescent="0.25">
      <c r="A2" s="104" t="s">
        <v>119</v>
      </c>
      <c r="B2" s="105"/>
      <c r="C2" s="106"/>
    </row>
    <row r="3" spans="1:3" x14ac:dyDescent="0.25">
      <c r="A3" s="107" t="s">
        <v>120</v>
      </c>
      <c r="B3" s="108"/>
      <c r="C3" s="109"/>
    </row>
    <row r="4" spans="1:3" x14ac:dyDescent="0.25">
      <c r="A4" s="110"/>
      <c r="B4" s="111" t="s">
        <v>121</v>
      </c>
      <c r="C4" s="112" t="s">
        <v>122</v>
      </c>
    </row>
    <row r="5" spans="1:3" x14ac:dyDescent="0.25">
      <c r="A5" s="113" t="s">
        <v>123</v>
      </c>
      <c r="B5" s="114" t="s">
        <v>124</v>
      </c>
      <c r="C5" s="115" t="s">
        <v>124</v>
      </c>
    </row>
    <row r="6" spans="1:3" ht="13.8" thickBot="1" x14ac:dyDescent="0.3">
      <c r="A6" s="116" t="s">
        <v>125</v>
      </c>
      <c r="B6" s="117" t="s">
        <v>126</v>
      </c>
      <c r="C6" s="118" t="s">
        <v>126</v>
      </c>
    </row>
    <row r="7" spans="1:3" x14ac:dyDescent="0.25">
      <c r="A7" s="119">
        <v>35431</v>
      </c>
      <c r="B7" s="120">
        <v>35423</v>
      </c>
      <c r="C7" s="121">
        <v>35422</v>
      </c>
    </row>
    <row r="8" spans="1:3" x14ac:dyDescent="0.25">
      <c r="A8" s="122">
        <v>35462</v>
      </c>
      <c r="B8" s="123">
        <v>35457</v>
      </c>
      <c r="C8" s="124">
        <v>35454</v>
      </c>
    </row>
    <row r="9" spans="1:3" x14ac:dyDescent="0.25">
      <c r="A9" s="122">
        <v>35490</v>
      </c>
      <c r="B9" s="123">
        <v>35485</v>
      </c>
      <c r="C9" s="124">
        <v>35482</v>
      </c>
    </row>
    <row r="10" spans="1:3" x14ac:dyDescent="0.25">
      <c r="A10" s="122">
        <v>35521</v>
      </c>
      <c r="B10" s="123">
        <v>35513</v>
      </c>
      <c r="C10" s="124">
        <v>35510</v>
      </c>
    </row>
    <row r="11" spans="1:3" x14ac:dyDescent="0.25">
      <c r="A11" s="122">
        <v>35551</v>
      </c>
      <c r="B11" s="123">
        <v>35544</v>
      </c>
      <c r="C11" s="124">
        <v>35543</v>
      </c>
    </row>
    <row r="12" spans="1:3" x14ac:dyDescent="0.25">
      <c r="A12" s="122">
        <v>35582</v>
      </c>
      <c r="B12" s="123">
        <v>35578</v>
      </c>
      <c r="C12" s="124">
        <v>35577</v>
      </c>
    </row>
    <row r="13" spans="1:3" x14ac:dyDescent="0.25">
      <c r="A13" s="122">
        <v>35612</v>
      </c>
      <c r="B13" s="123">
        <v>35607</v>
      </c>
      <c r="C13" s="124">
        <v>35606</v>
      </c>
    </row>
    <row r="14" spans="1:3" x14ac:dyDescent="0.25">
      <c r="A14" s="122">
        <v>35643</v>
      </c>
      <c r="B14" s="123">
        <v>35640</v>
      </c>
      <c r="C14" s="124">
        <v>35639</v>
      </c>
    </row>
    <row r="15" spans="1:3" x14ac:dyDescent="0.25">
      <c r="A15" s="122">
        <v>35674</v>
      </c>
      <c r="B15" s="123">
        <v>35669</v>
      </c>
      <c r="C15" s="124">
        <v>35668</v>
      </c>
    </row>
    <row r="16" spans="1:3" x14ac:dyDescent="0.25">
      <c r="A16" s="122">
        <v>35704</v>
      </c>
      <c r="B16" s="123">
        <v>35699</v>
      </c>
      <c r="C16" s="124">
        <v>35698</v>
      </c>
    </row>
    <row r="17" spans="1:3" x14ac:dyDescent="0.25">
      <c r="A17" s="122">
        <v>35735</v>
      </c>
      <c r="B17" s="123">
        <v>35732</v>
      </c>
      <c r="C17" s="124">
        <v>35731</v>
      </c>
    </row>
    <row r="18" spans="1:3" x14ac:dyDescent="0.25">
      <c r="A18" s="122">
        <v>35765</v>
      </c>
      <c r="B18" s="123">
        <v>35758</v>
      </c>
      <c r="C18" s="124">
        <v>35755</v>
      </c>
    </row>
    <row r="19" spans="1:3" x14ac:dyDescent="0.25">
      <c r="A19" s="122">
        <v>35796</v>
      </c>
      <c r="B19" s="123">
        <v>35793</v>
      </c>
      <c r="C19" s="124">
        <v>35790</v>
      </c>
    </row>
    <row r="20" spans="1:3" x14ac:dyDescent="0.25">
      <c r="A20" s="122">
        <v>35827</v>
      </c>
      <c r="B20" s="123">
        <v>35823</v>
      </c>
      <c r="C20" s="124">
        <v>35822</v>
      </c>
    </row>
    <row r="21" spans="1:3" x14ac:dyDescent="0.25">
      <c r="A21" s="122">
        <v>35855</v>
      </c>
      <c r="B21" s="123">
        <v>35851</v>
      </c>
      <c r="C21" s="124">
        <v>35850</v>
      </c>
    </row>
    <row r="22" spans="1:3" x14ac:dyDescent="0.25">
      <c r="A22" s="122">
        <v>35886</v>
      </c>
      <c r="B22" s="123">
        <v>35881</v>
      </c>
      <c r="C22" s="124">
        <v>35880</v>
      </c>
    </row>
    <row r="23" spans="1:3" x14ac:dyDescent="0.25">
      <c r="A23" s="122">
        <v>35916</v>
      </c>
      <c r="B23" s="123">
        <v>35913</v>
      </c>
      <c r="C23" s="124">
        <v>35912</v>
      </c>
    </row>
    <row r="24" spans="1:3" x14ac:dyDescent="0.25">
      <c r="A24" s="122">
        <v>35947</v>
      </c>
      <c r="B24" s="123">
        <v>35942</v>
      </c>
      <c r="C24" s="124">
        <v>35941</v>
      </c>
    </row>
    <row r="25" spans="1:3" x14ac:dyDescent="0.25">
      <c r="A25" s="122">
        <v>35977</v>
      </c>
      <c r="B25" s="123">
        <v>35972</v>
      </c>
      <c r="C25" s="124">
        <v>35971</v>
      </c>
    </row>
    <row r="26" spans="1:3" x14ac:dyDescent="0.25">
      <c r="A26" s="122">
        <v>36008</v>
      </c>
      <c r="B26" s="123">
        <v>36005</v>
      </c>
      <c r="C26" s="124">
        <v>36004</v>
      </c>
    </row>
    <row r="27" spans="1:3" x14ac:dyDescent="0.25">
      <c r="A27" s="122">
        <v>36039</v>
      </c>
      <c r="B27" s="123">
        <v>36034</v>
      </c>
      <c r="C27" s="124">
        <v>36033</v>
      </c>
    </row>
    <row r="28" spans="1:3" x14ac:dyDescent="0.25">
      <c r="A28" s="122">
        <v>36069</v>
      </c>
      <c r="B28" s="123">
        <v>36066</v>
      </c>
      <c r="C28" s="124">
        <v>36063</v>
      </c>
    </row>
    <row r="29" spans="1:3" x14ac:dyDescent="0.25">
      <c r="A29" s="122">
        <v>36100</v>
      </c>
      <c r="B29" s="123">
        <v>36096</v>
      </c>
      <c r="C29" s="124">
        <v>36095</v>
      </c>
    </row>
    <row r="30" spans="1:3" x14ac:dyDescent="0.25">
      <c r="A30" s="122">
        <v>36130</v>
      </c>
      <c r="B30" s="123">
        <v>36124</v>
      </c>
      <c r="C30" s="124">
        <v>36123</v>
      </c>
    </row>
    <row r="31" spans="1:3" x14ac:dyDescent="0.25">
      <c r="A31" s="122">
        <v>36161</v>
      </c>
      <c r="B31" s="123">
        <v>36158</v>
      </c>
      <c r="C31" s="124">
        <v>36157</v>
      </c>
    </row>
    <row r="32" spans="1:3" x14ac:dyDescent="0.25">
      <c r="A32" s="122">
        <v>36192</v>
      </c>
      <c r="B32" s="123">
        <v>36187</v>
      </c>
      <c r="C32" s="124">
        <v>36186</v>
      </c>
    </row>
    <row r="33" spans="1:3" x14ac:dyDescent="0.25">
      <c r="A33" s="122">
        <v>36220</v>
      </c>
      <c r="B33" s="123">
        <v>36215</v>
      </c>
      <c r="C33" s="124">
        <v>36214</v>
      </c>
    </row>
    <row r="34" spans="1:3" x14ac:dyDescent="0.25">
      <c r="A34" s="122">
        <v>36251</v>
      </c>
      <c r="B34" s="123">
        <v>36248</v>
      </c>
      <c r="C34" s="124">
        <v>36245</v>
      </c>
    </row>
    <row r="35" spans="1:3" x14ac:dyDescent="0.25">
      <c r="A35" s="122">
        <v>36281</v>
      </c>
      <c r="B35" s="123">
        <v>36278</v>
      </c>
      <c r="C35" s="124">
        <v>36277</v>
      </c>
    </row>
    <row r="36" spans="1:3" x14ac:dyDescent="0.25">
      <c r="A36" s="122">
        <v>36312</v>
      </c>
      <c r="B36" s="123">
        <v>36306</v>
      </c>
      <c r="C36" s="124">
        <v>36305</v>
      </c>
    </row>
    <row r="37" spans="1:3" x14ac:dyDescent="0.25">
      <c r="A37" s="122">
        <v>36342</v>
      </c>
      <c r="B37" s="123">
        <v>36339</v>
      </c>
      <c r="C37" s="124">
        <v>36336</v>
      </c>
    </row>
    <row r="38" spans="1:3" x14ac:dyDescent="0.25">
      <c r="A38" s="122">
        <v>36373</v>
      </c>
      <c r="B38" s="123">
        <v>36369</v>
      </c>
      <c r="C38" s="124">
        <v>36368</v>
      </c>
    </row>
    <row r="39" spans="1:3" x14ac:dyDescent="0.25">
      <c r="A39" s="122">
        <v>36404</v>
      </c>
      <c r="B39" s="123">
        <v>36399</v>
      </c>
      <c r="C39" s="124">
        <v>36398</v>
      </c>
    </row>
    <row r="40" spans="1:3" x14ac:dyDescent="0.25">
      <c r="A40" s="122">
        <v>36434</v>
      </c>
      <c r="B40" s="123">
        <v>36431</v>
      </c>
      <c r="C40" s="124">
        <v>36430</v>
      </c>
    </row>
    <row r="41" spans="1:3" x14ac:dyDescent="0.25">
      <c r="A41" s="122">
        <v>36465</v>
      </c>
      <c r="B41" s="123">
        <v>36460</v>
      </c>
      <c r="C41" s="124">
        <v>36459</v>
      </c>
    </row>
    <row r="42" spans="1:3" x14ac:dyDescent="0.25">
      <c r="A42" s="122">
        <v>36495</v>
      </c>
      <c r="B42" s="123">
        <v>36488</v>
      </c>
      <c r="C42" s="124">
        <v>36487</v>
      </c>
    </row>
    <row r="43" spans="1:3" x14ac:dyDescent="0.25">
      <c r="A43" s="122">
        <v>36526</v>
      </c>
      <c r="B43" s="123">
        <v>36522</v>
      </c>
      <c r="C43" s="124">
        <v>36522</v>
      </c>
    </row>
    <row r="44" spans="1:3" x14ac:dyDescent="0.25">
      <c r="A44" s="122">
        <v>36557</v>
      </c>
      <c r="B44" s="123">
        <v>36552</v>
      </c>
      <c r="C44" s="124">
        <v>36551</v>
      </c>
    </row>
    <row r="45" spans="1:3" x14ac:dyDescent="0.25">
      <c r="A45" s="122">
        <v>36586</v>
      </c>
      <c r="B45" s="123">
        <v>36581</v>
      </c>
      <c r="C45" s="124">
        <v>36580</v>
      </c>
    </row>
    <row r="46" spans="1:3" x14ac:dyDescent="0.25">
      <c r="A46" s="122">
        <v>36617</v>
      </c>
      <c r="B46" s="123">
        <v>36614</v>
      </c>
      <c r="C46" s="124">
        <v>36613</v>
      </c>
    </row>
    <row r="47" spans="1:3" x14ac:dyDescent="0.25">
      <c r="A47" s="122">
        <v>36647</v>
      </c>
      <c r="B47" s="123">
        <v>36642</v>
      </c>
      <c r="C47" s="124">
        <v>36641</v>
      </c>
    </row>
    <row r="48" spans="1:3" x14ac:dyDescent="0.25">
      <c r="A48" s="122">
        <v>36678</v>
      </c>
      <c r="B48" s="123">
        <v>36672</v>
      </c>
      <c r="C48" s="124">
        <v>36671</v>
      </c>
    </row>
    <row r="49" spans="1:3" x14ac:dyDescent="0.25">
      <c r="A49" s="122">
        <v>36708</v>
      </c>
      <c r="B49" s="123">
        <v>36705</v>
      </c>
      <c r="C49" s="124">
        <v>36704</v>
      </c>
    </row>
    <row r="50" spans="1:3" x14ac:dyDescent="0.25">
      <c r="A50" s="122">
        <v>36739</v>
      </c>
      <c r="B50" s="123">
        <v>36734</v>
      </c>
      <c r="C50" s="124">
        <v>36733</v>
      </c>
    </row>
    <row r="51" spans="1:3" x14ac:dyDescent="0.25">
      <c r="A51" s="122">
        <v>36770</v>
      </c>
      <c r="B51" s="123">
        <v>36767</v>
      </c>
      <c r="C51" s="124">
        <v>36766</v>
      </c>
    </row>
    <row r="52" spans="1:3" x14ac:dyDescent="0.25">
      <c r="A52" s="122">
        <v>36800</v>
      </c>
      <c r="B52" s="123">
        <v>36796</v>
      </c>
      <c r="C52" s="124">
        <v>36795</v>
      </c>
    </row>
    <row r="53" spans="1:3" x14ac:dyDescent="0.25">
      <c r="A53" s="122">
        <v>36831</v>
      </c>
      <c r="B53" s="123">
        <v>36826</v>
      </c>
      <c r="C53" s="124">
        <v>36825</v>
      </c>
    </row>
    <row r="54" spans="1:3" x14ac:dyDescent="0.25">
      <c r="A54" s="122">
        <v>36861</v>
      </c>
      <c r="B54" s="123">
        <v>36858</v>
      </c>
      <c r="C54" s="124">
        <v>36857</v>
      </c>
    </row>
    <row r="55" spans="1:3" x14ac:dyDescent="0.25">
      <c r="A55" s="122">
        <v>36892</v>
      </c>
      <c r="B55" s="123">
        <v>36887</v>
      </c>
      <c r="C55" s="124">
        <v>36886</v>
      </c>
    </row>
    <row r="56" spans="1:3" x14ac:dyDescent="0.25">
      <c r="A56" s="122">
        <v>36923</v>
      </c>
      <c r="B56" s="123">
        <v>36920</v>
      </c>
      <c r="C56" s="124">
        <v>36917</v>
      </c>
    </row>
    <row r="57" spans="1:3" x14ac:dyDescent="0.25">
      <c r="A57" s="122">
        <v>36951</v>
      </c>
      <c r="B57" s="123">
        <v>36948</v>
      </c>
      <c r="C57" s="124">
        <v>36945</v>
      </c>
    </row>
    <row r="58" spans="1:3" x14ac:dyDescent="0.25">
      <c r="A58" s="122">
        <v>36982</v>
      </c>
      <c r="B58" s="123">
        <v>36978</v>
      </c>
      <c r="C58" s="124">
        <v>36977</v>
      </c>
    </row>
    <row r="59" spans="1:3" x14ac:dyDescent="0.25">
      <c r="A59" s="122">
        <v>37012</v>
      </c>
      <c r="B59" s="123">
        <v>37007</v>
      </c>
      <c r="C59" s="124">
        <v>37006</v>
      </c>
    </row>
    <row r="60" spans="1:3" x14ac:dyDescent="0.25">
      <c r="A60" s="122">
        <v>37043</v>
      </c>
      <c r="B60" s="123">
        <v>37040</v>
      </c>
      <c r="C60" s="124">
        <v>37036</v>
      </c>
    </row>
    <row r="61" spans="1:3" x14ac:dyDescent="0.25">
      <c r="A61" s="122">
        <v>37073</v>
      </c>
      <c r="B61" s="123">
        <v>37069</v>
      </c>
      <c r="C61" s="124">
        <v>37068</v>
      </c>
    </row>
    <row r="62" spans="1:3" x14ac:dyDescent="0.25">
      <c r="A62" s="122">
        <v>37104</v>
      </c>
      <c r="B62" s="123">
        <v>37099</v>
      </c>
      <c r="C62" s="124">
        <v>37098</v>
      </c>
    </row>
    <row r="63" spans="1:3" x14ac:dyDescent="0.25">
      <c r="A63" s="122">
        <v>37135</v>
      </c>
      <c r="B63" s="123">
        <v>37132</v>
      </c>
      <c r="C63" s="124">
        <v>37131</v>
      </c>
    </row>
    <row r="64" spans="1:3" x14ac:dyDescent="0.25">
      <c r="A64" s="122">
        <v>37165</v>
      </c>
      <c r="B64" s="123">
        <v>37160</v>
      </c>
      <c r="C64" s="124">
        <v>37159</v>
      </c>
    </row>
    <row r="65" spans="1:3" x14ac:dyDescent="0.25">
      <c r="A65" s="122">
        <v>37196</v>
      </c>
      <c r="B65" s="123">
        <v>37193</v>
      </c>
      <c r="C65" s="124">
        <v>37190</v>
      </c>
    </row>
    <row r="66" spans="1:3" x14ac:dyDescent="0.25">
      <c r="A66" s="122">
        <v>37226</v>
      </c>
      <c r="B66" s="123">
        <v>37223</v>
      </c>
      <c r="C66" s="124">
        <v>37222</v>
      </c>
    </row>
    <row r="67" spans="1:3" x14ac:dyDescent="0.25">
      <c r="A67" s="122">
        <v>37257</v>
      </c>
      <c r="B67" s="123">
        <v>37252</v>
      </c>
      <c r="C67" s="124">
        <v>37251</v>
      </c>
    </row>
    <row r="68" spans="1:3" x14ac:dyDescent="0.25">
      <c r="A68" s="122">
        <v>37288</v>
      </c>
      <c r="B68" s="123">
        <v>37285</v>
      </c>
      <c r="C68" s="124">
        <v>37284</v>
      </c>
    </row>
    <row r="69" spans="1:3" x14ac:dyDescent="0.25">
      <c r="A69" s="122">
        <v>37316</v>
      </c>
      <c r="B69" s="123">
        <v>37313</v>
      </c>
      <c r="C69" s="124">
        <v>37312</v>
      </c>
    </row>
    <row r="70" spans="1:3" x14ac:dyDescent="0.25">
      <c r="A70" s="122">
        <v>37347</v>
      </c>
      <c r="B70" s="123">
        <v>37341</v>
      </c>
      <c r="C70" s="124">
        <v>37340</v>
      </c>
    </row>
    <row r="71" spans="1:3" x14ac:dyDescent="0.25">
      <c r="A71" s="122">
        <v>37377</v>
      </c>
      <c r="B71" s="123">
        <v>37372</v>
      </c>
      <c r="C71" s="124">
        <v>37371</v>
      </c>
    </row>
    <row r="72" spans="1:3" x14ac:dyDescent="0.25">
      <c r="A72" s="122">
        <v>37408</v>
      </c>
      <c r="B72" s="123">
        <v>37405</v>
      </c>
      <c r="C72" s="124">
        <v>37404</v>
      </c>
    </row>
    <row r="73" spans="1:3" x14ac:dyDescent="0.25">
      <c r="A73" s="122">
        <v>37438</v>
      </c>
      <c r="B73" s="123">
        <v>37433</v>
      </c>
      <c r="C73" s="124">
        <v>37432</v>
      </c>
    </row>
    <row r="74" spans="1:3" x14ac:dyDescent="0.25">
      <c r="A74" s="122">
        <v>37469</v>
      </c>
      <c r="B74" s="123">
        <v>37466</v>
      </c>
      <c r="C74" s="124">
        <v>37463</v>
      </c>
    </row>
    <row r="75" spans="1:3" x14ac:dyDescent="0.25">
      <c r="A75" s="122">
        <v>37500</v>
      </c>
      <c r="B75" s="123">
        <v>37496</v>
      </c>
      <c r="C75" s="124">
        <v>37495</v>
      </c>
    </row>
    <row r="76" spans="1:3" x14ac:dyDescent="0.25">
      <c r="A76" s="122">
        <v>37530</v>
      </c>
      <c r="B76" s="123">
        <v>37525</v>
      </c>
      <c r="C76" s="124">
        <v>37524</v>
      </c>
    </row>
    <row r="77" spans="1:3" x14ac:dyDescent="0.25">
      <c r="A77" s="122">
        <v>37561</v>
      </c>
      <c r="B77" s="123">
        <v>37558</v>
      </c>
      <c r="C77" s="124">
        <v>37557</v>
      </c>
    </row>
    <row r="78" spans="1:3" x14ac:dyDescent="0.25">
      <c r="A78" s="122">
        <v>37591</v>
      </c>
      <c r="B78" s="123">
        <v>37586</v>
      </c>
      <c r="C78" s="124">
        <v>37585</v>
      </c>
    </row>
    <row r="79" spans="1:3" x14ac:dyDescent="0.25">
      <c r="A79" s="122">
        <v>37622</v>
      </c>
      <c r="B79" s="123">
        <v>37617</v>
      </c>
      <c r="C79" s="124">
        <v>37616</v>
      </c>
    </row>
    <row r="80" spans="1:3" x14ac:dyDescent="0.25">
      <c r="A80" s="122">
        <v>37653</v>
      </c>
      <c r="B80" s="123">
        <v>37650</v>
      </c>
      <c r="C80" s="124">
        <v>37649</v>
      </c>
    </row>
    <row r="81" spans="1:3" x14ac:dyDescent="0.25">
      <c r="A81" s="122">
        <v>37681</v>
      </c>
      <c r="B81" s="123">
        <v>37678</v>
      </c>
      <c r="C81" s="124">
        <v>37677</v>
      </c>
    </row>
    <row r="82" spans="1:3" x14ac:dyDescent="0.25">
      <c r="A82" s="122">
        <v>37712</v>
      </c>
      <c r="B82" s="123">
        <v>37707</v>
      </c>
      <c r="C82" s="124">
        <v>37706</v>
      </c>
    </row>
    <row r="83" spans="1:3" x14ac:dyDescent="0.25">
      <c r="A83" s="122">
        <v>37742</v>
      </c>
      <c r="B83" s="123">
        <v>37739</v>
      </c>
      <c r="C83" s="124">
        <v>37736</v>
      </c>
    </row>
    <row r="84" spans="1:3" x14ac:dyDescent="0.25">
      <c r="A84" s="122">
        <v>37773</v>
      </c>
      <c r="B84" s="123">
        <v>37769</v>
      </c>
      <c r="C84" s="124">
        <v>37768</v>
      </c>
    </row>
    <row r="85" spans="1:3" x14ac:dyDescent="0.25">
      <c r="A85" s="122">
        <v>37803</v>
      </c>
      <c r="B85" s="123">
        <v>37798</v>
      </c>
      <c r="C85" s="124">
        <v>37797</v>
      </c>
    </row>
    <row r="86" spans="1:3" x14ac:dyDescent="0.25">
      <c r="A86" s="122">
        <v>37834</v>
      </c>
      <c r="B86" s="123">
        <v>37831</v>
      </c>
      <c r="C86" s="124">
        <v>37830</v>
      </c>
    </row>
    <row r="87" spans="1:3" x14ac:dyDescent="0.25">
      <c r="A87" s="122">
        <v>37865</v>
      </c>
      <c r="B87" s="123">
        <v>37860</v>
      </c>
      <c r="C87" s="124">
        <v>37859</v>
      </c>
    </row>
    <row r="88" spans="1:3" x14ac:dyDescent="0.25">
      <c r="A88" s="122">
        <v>37895</v>
      </c>
      <c r="B88" s="123">
        <v>37890</v>
      </c>
      <c r="C88" s="124">
        <v>37889</v>
      </c>
    </row>
    <row r="89" spans="1:3" x14ac:dyDescent="0.25">
      <c r="A89" s="122">
        <v>37926</v>
      </c>
      <c r="B89" s="123">
        <v>37923</v>
      </c>
      <c r="C89" s="124">
        <v>37922</v>
      </c>
    </row>
    <row r="90" spans="1:3" x14ac:dyDescent="0.25">
      <c r="A90" s="122">
        <v>37956</v>
      </c>
      <c r="B90" s="123">
        <v>37950</v>
      </c>
      <c r="C90" s="124">
        <v>37949</v>
      </c>
    </row>
    <row r="91" spans="1:3" x14ac:dyDescent="0.25">
      <c r="A91" s="122">
        <v>37987</v>
      </c>
      <c r="B91" s="123">
        <v>37984</v>
      </c>
      <c r="C91" s="124">
        <v>37981</v>
      </c>
    </row>
    <row r="92" spans="1:3" x14ac:dyDescent="0.25">
      <c r="A92" s="122">
        <v>38018</v>
      </c>
      <c r="B92" s="123">
        <v>38014</v>
      </c>
      <c r="C92" s="124">
        <v>38013</v>
      </c>
    </row>
    <row r="93" spans="1:3" x14ac:dyDescent="0.25">
      <c r="A93" s="122">
        <v>38047</v>
      </c>
      <c r="B93" s="123">
        <v>38042</v>
      </c>
      <c r="C93" s="124">
        <v>38041</v>
      </c>
    </row>
    <row r="94" spans="1:3" x14ac:dyDescent="0.25">
      <c r="A94" s="122">
        <v>38078</v>
      </c>
      <c r="B94" s="123">
        <v>38075</v>
      </c>
      <c r="C94" s="124">
        <v>38072</v>
      </c>
    </row>
    <row r="95" spans="1:3" x14ac:dyDescent="0.25">
      <c r="A95" s="122">
        <v>38108</v>
      </c>
      <c r="B95" s="123">
        <v>38105</v>
      </c>
      <c r="C95" s="124">
        <v>38104</v>
      </c>
    </row>
    <row r="96" spans="1:3" x14ac:dyDescent="0.25">
      <c r="A96" s="122">
        <v>38139</v>
      </c>
      <c r="B96" s="123">
        <v>38133</v>
      </c>
      <c r="C96" s="124">
        <v>38132</v>
      </c>
    </row>
    <row r="97" spans="1:3" x14ac:dyDescent="0.25">
      <c r="A97" s="122">
        <v>38169</v>
      </c>
      <c r="B97" s="123">
        <v>38166</v>
      </c>
      <c r="C97" s="124">
        <v>38163</v>
      </c>
    </row>
    <row r="98" spans="1:3" x14ac:dyDescent="0.25">
      <c r="A98" s="122">
        <v>38200</v>
      </c>
      <c r="B98" s="123">
        <v>38196</v>
      </c>
      <c r="C98" s="124">
        <v>38195</v>
      </c>
    </row>
    <row r="99" spans="1:3" x14ac:dyDescent="0.25">
      <c r="A99" s="122">
        <v>38231</v>
      </c>
      <c r="B99" s="123">
        <v>38226</v>
      </c>
      <c r="C99" s="124">
        <v>38225</v>
      </c>
    </row>
    <row r="100" spans="1:3" x14ac:dyDescent="0.25">
      <c r="A100" s="122">
        <v>38261</v>
      </c>
      <c r="B100" s="123">
        <v>38258</v>
      </c>
      <c r="C100" s="124">
        <v>38257</v>
      </c>
    </row>
    <row r="101" spans="1:3" x14ac:dyDescent="0.25">
      <c r="A101" s="122">
        <v>38292</v>
      </c>
      <c r="B101" s="123">
        <v>38287</v>
      </c>
      <c r="C101" s="124">
        <v>38286</v>
      </c>
    </row>
    <row r="102" spans="1:3" x14ac:dyDescent="0.25">
      <c r="A102" s="122">
        <v>38322</v>
      </c>
      <c r="B102" s="123">
        <v>38317</v>
      </c>
      <c r="C102" s="124">
        <v>38315</v>
      </c>
    </row>
    <row r="103" spans="1:3" x14ac:dyDescent="0.25">
      <c r="A103" s="122">
        <v>38353</v>
      </c>
      <c r="B103" s="123">
        <v>38349</v>
      </c>
      <c r="C103" s="124">
        <v>38348</v>
      </c>
    </row>
    <row r="104" spans="1:3" x14ac:dyDescent="0.25">
      <c r="A104" s="122">
        <v>38384</v>
      </c>
      <c r="B104" s="123">
        <v>38379</v>
      </c>
      <c r="C104" s="124">
        <v>38378</v>
      </c>
    </row>
    <row r="105" spans="1:3" x14ac:dyDescent="0.25">
      <c r="A105" s="122">
        <v>38412</v>
      </c>
      <c r="B105" s="123">
        <v>38407</v>
      </c>
      <c r="C105" s="124">
        <v>38406</v>
      </c>
    </row>
    <row r="106" spans="1:3" x14ac:dyDescent="0.25">
      <c r="A106" s="122">
        <v>38443</v>
      </c>
      <c r="B106" s="123">
        <v>38440</v>
      </c>
      <c r="C106" s="124">
        <v>38439</v>
      </c>
    </row>
    <row r="107" spans="1:3" x14ac:dyDescent="0.25">
      <c r="A107" s="122">
        <v>38473</v>
      </c>
      <c r="B107" s="123">
        <v>38469</v>
      </c>
      <c r="C107" s="124">
        <v>38468</v>
      </c>
    </row>
    <row r="108" spans="1:3" x14ac:dyDescent="0.25">
      <c r="A108" s="122">
        <v>38504</v>
      </c>
      <c r="B108" s="123">
        <v>38498</v>
      </c>
      <c r="C108" s="124">
        <v>38497</v>
      </c>
    </row>
    <row r="109" spans="1:3" x14ac:dyDescent="0.25">
      <c r="A109" s="122">
        <v>38534</v>
      </c>
      <c r="B109" s="123">
        <v>38531</v>
      </c>
      <c r="C109" s="124">
        <v>38530</v>
      </c>
    </row>
    <row r="110" spans="1:3" x14ac:dyDescent="0.25">
      <c r="A110" s="122">
        <v>38565</v>
      </c>
      <c r="B110" s="123">
        <v>38560</v>
      </c>
      <c r="C110" s="124">
        <v>38559</v>
      </c>
    </row>
    <row r="111" spans="1:3" x14ac:dyDescent="0.25">
      <c r="A111" s="122">
        <v>38596</v>
      </c>
      <c r="B111" s="123">
        <v>38593</v>
      </c>
      <c r="C111" s="124">
        <v>38590</v>
      </c>
    </row>
    <row r="112" spans="1:3" x14ac:dyDescent="0.25">
      <c r="A112" s="122">
        <v>38626</v>
      </c>
      <c r="B112" s="123">
        <v>38623</v>
      </c>
      <c r="C112" s="124">
        <v>38622</v>
      </c>
    </row>
    <row r="113" spans="1:3" x14ac:dyDescent="0.25">
      <c r="A113" s="122">
        <v>38657</v>
      </c>
      <c r="B113" s="123">
        <v>38652</v>
      </c>
      <c r="C113" s="124">
        <v>38651</v>
      </c>
    </row>
    <row r="114" spans="1:3" x14ac:dyDescent="0.25">
      <c r="A114" s="122">
        <v>38687</v>
      </c>
      <c r="B114" s="123">
        <v>38684</v>
      </c>
      <c r="C114" s="124">
        <v>38681</v>
      </c>
    </row>
    <row r="115" spans="1:3" x14ac:dyDescent="0.25">
      <c r="A115" s="122">
        <v>38718</v>
      </c>
      <c r="B115" s="123">
        <v>38714</v>
      </c>
      <c r="C115" s="124">
        <v>38713</v>
      </c>
    </row>
    <row r="116" spans="1:3" x14ac:dyDescent="0.25">
      <c r="A116" s="122">
        <v>38749</v>
      </c>
      <c r="B116" s="123">
        <v>38744</v>
      </c>
      <c r="C116" s="124">
        <v>38743</v>
      </c>
    </row>
    <row r="117" spans="1:3" x14ac:dyDescent="0.25">
      <c r="A117" s="122">
        <v>38777</v>
      </c>
      <c r="B117" s="123">
        <v>38772</v>
      </c>
      <c r="C117" s="124">
        <v>38771</v>
      </c>
    </row>
    <row r="118" spans="1:3" x14ac:dyDescent="0.25">
      <c r="A118" s="122">
        <v>38808</v>
      </c>
      <c r="B118" s="123">
        <v>38805</v>
      </c>
      <c r="C118" s="124">
        <v>38804</v>
      </c>
    </row>
    <row r="119" spans="1:3" x14ac:dyDescent="0.25">
      <c r="A119" s="122">
        <v>38838</v>
      </c>
      <c r="B119" s="123">
        <v>38833</v>
      </c>
      <c r="C119" s="124">
        <v>38832</v>
      </c>
    </row>
    <row r="120" spans="1:3" x14ac:dyDescent="0.25">
      <c r="A120" s="122">
        <v>38869</v>
      </c>
      <c r="B120" s="123">
        <v>38863</v>
      </c>
      <c r="C120" s="124">
        <v>38862</v>
      </c>
    </row>
    <row r="121" spans="1:3" x14ac:dyDescent="0.25">
      <c r="A121" s="122">
        <v>38899</v>
      </c>
      <c r="B121" s="123">
        <v>38896</v>
      </c>
      <c r="C121" s="124">
        <v>38895</v>
      </c>
    </row>
    <row r="122" spans="1:3" x14ac:dyDescent="0.25">
      <c r="A122" s="122">
        <v>38930</v>
      </c>
      <c r="B122" s="123">
        <v>38925</v>
      </c>
      <c r="C122" s="124">
        <v>38924</v>
      </c>
    </row>
    <row r="123" spans="1:3" x14ac:dyDescent="0.25">
      <c r="A123" s="122">
        <v>38961</v>
      </c>
      <c r="B123" s="123">
        <v>38958</v>
      </c>
      <c r="C123" s="124">
        <v>38957</v>
      </c>
    </row>
    <row r="124" spans="1:3" x14ac:dyDescent="0.25">
      <c r="A124" s="122">
        <v>38991</v>
      </c>
      <c r="B124" s="123">
        <v>38987</v>
      </c>
      <c r="C124" s="124">
        <v>38986</v>
      </c>
    </row>
    <row r="125" spans="1:3" x14ac:dyDescent="0.25">
      <c r="A125" s="122">
        <v>39022</v>
      </c>
      <c r="B125" s="123">
        <v>39017</v>
      </c>
      <c r="C125" s="124">
        <v>39016</v>
      </c>
    </row>
    <row r="126" spans="1:3" x14ac:dyDescent="0.25">
      <c r="A126" s="122">
        <v>39052</v>
      </c>
      <c r="B126" s="123">
        <v>39049</v>
      </c>
      <c r="C126" s="124">
        <v>39048</v>
      </c>
    </row>
    <row r="127" spans="1:3" x14ac:dyDescent="0.25">
      <c r="A127" s="122">
        <v>39083</v>
      </c>
      <c r="B127" s="123">
        <v>39078</v>
      </c>
      <c r="C127" s="124">
        <v>39077</v>
      </c>
    </row>
    <row r="128" spans="1:3" x14ac:dyDescent="0.25">
      <c r="A128" s="122">
        <v>39114</v>
      </c>
      <c r="B128" s="123">
        <v>39111</v>
      </c>
      <c r="C128" s="124">
        <v>39108</v>
      </c>
    </row>
    <row r="129" spans="1:3" x14ac:dyDescent="0.25">
      <c r="A129" s="122">
        <v>39142</v>
      </c>
      <c r="B129" s="123">
        <v>39139</v>
      </c>
      <c r="C129" s="124">
        <v>39136</v>
      </c>
    </row>
    <row r="130" spans="1:3" x14ac:dyDescent="0.25">
      <c r="A130" s="122">
        <v>39173</v>
      </c>
      <c r="B130" s="123">
        <v>39169</v>
      </c>
      <c r="C130" s="124">
        <v>39168</v>
      </c>
    </row>
    <row r="131" spans="1:3" x14ac:dyDescent="0.25">
      <c r="A131" s="122">
        <v>39203</v>
      </c>
      <c r="B131" s="123">
        <v>39198</v>
      </c>
      <c r="C131" s="124">
        <v>39197</v>
      </c>
    </row>
    <row r="132" spans="1:3" x14ac:dyDescent="0.25">
      <c r="A132" s="122">
        <v>39234</v>
      </c>
      <c r="B132" s="123">
        <v>39231</v>
      </c>
      <c r="C132" s="124">
        <v>39227</v>
      </c>
    </row>
    <row r="133" spans="1:3" x14ac:dyDescent="0.25">
      <c r="A133" s="122">
        <v>39264</v>
      </c>
      <c r="B133" s="123">
        <v>39260</v>
      </c>
      <c r="C133" s="124">
        <v>39259</v>
      </c>
    </row>
    <row r="134" spans="1:3" x14ac:dyDescent="0.25">
      <c r="A134" s="122">
        <v>39295</v>
      </c>
      <c r="B134" s="123">
        <v>39290</v>
      </c>
      <c r="C134" s="124">
        <v>39289</v>
      </c>
    </row>
    <row r="135" spans="1:3" x14ac:dyDescent="0.25">
      <c r="A135" s="122">
        <v>39326</v>
      </c>
      <c r="B135" s="123">
        <v>39323</v>
      </c>
      <c r="C135" s="124">
        <v>39322</v>
      </c>
    </row>
    <row r="136" spans="1:3" x14ac:dyDescent="0.25">
      <c r="A136" s="122">
        <v>39356</v>
      </c>
      <c r="B136" s="123">
        <v>39351</v>
      </c>
      <c r="C136" s="124">
        <v>39350</v>
      </c>
    </row>
    <row r="137" spans="1:3" x14ac:dyDescent="0.25">
      <c r="A137" s="122">
        <v>39387</v>
      </c>
      <c r="B137" s="123">
        <v>39384</v>
      </c>
      <c r="C137" s="124">
        <v>39381</v>
      </c>
    </row>
    <row r="138" spans="1:3" x14ac:dyDescent="0.25">
      <c r="A138" s="122">
        <v>39417</v>
      </c>
      <c r="B138" s="123">
        <v>39414</v>
      </c>
      <c r="C138" s="124">
        <v>39413</v>
      </c>
    </row>
    <row r="139" spans="1:3" x14ac:dyDescent="0.25">
      <c r="A139" s="122">
        <v>39448</v>
      </c>
      <c r="B139" s="123">
        <v>39443</v>
      </c>
      <c r="C139" s="124">
        <v>39442</v>
      </c>
    </row>
    <row r="140" spans="1:3" x14ac:dyDescent="0.25">
      <c r="A140" s="122">
        <v>39479</v>
      </c>
      <c r="B140" s="123">
        <v>39476</v>
      </c>
      <c r="C140" s="124">
        <v>39475</v>
      </c>
    </row>
    <row r="141" spans="1:3" x14ac:dyDescent="0.25">
      <c r="A141" s="122">
        <v>39508</v>
      </c>
      <c r="B141" s="123">
        <v>39505</v>
      </c>
      <c r="C141" s="124">
        <v>39504</v>
      </c>
    </row>
    <row r="142" spans="1:3" x14ac:dyDescent="0.25">
      <c r="A142" s="122">
        <v>39539</v>
      </c>
      <c r="B142" s="123">
        <v>39534</v>
      </c>
      <c r="C142" s="124">
        <v>39533</v>
      </c>
    </row>
    <row r="143" spans="1:3" x14ac:dyDescent="0.25">
      <c r="A143" s="122">
        <v>39569</v>
      </c>
      <c r="B143" s="123">
        <v>39566</v>
      </c>
      <c r="C143" s="124">
        <v>39563</v>
      </c>
    </row>
    <row r="144" spans="1:3" x14ac:dyDescent="0.25">
      <c r="A144" s="122">
        <v>39600</v>
      </c>
      <c r="B144" s="123">
        <v>39596</v>
      </c>
      <c r="C144" s="124">
        <v>39595</v>
      </c>
    </row>
    <row r="145" spans="1:3" x14ac:dyDescent="0.25">
      <c r="A145" s="122">
        <v>39630</v>
      </c>
      <c r="B145" s="123">
        <v>39625</v>
      </c>
      <c r="C145" s="124">
        <v>39624</v>
      </c>
    </row>
    <row r="146" spans="1:3" x14ac:dyDescent="0.25">
      <c r="A146" s="122">
        <v>39661</v>
      </c>
      <c r="B146" s="123">
        <v>39658</v>
      </c>
      <c r="C146" s="124">
        <v>39657</v>
      </c>
    </row>
    <row r="147" spans="1:3" x14ac:dyDescent="0.25">
      <c r="A147" s="122">
        <v>39692</v>
      </c>
      <c r="B147" s="123">
        <v>39687</v>
      </c>
      <c r="C147" s="124">
        <v>39686</v>
      </c>
    </row>
    <row r="148" spans="1:3" x14ac:dyDescent="0.25">
      <c r="A148" s="122">
        <v>39722</v>
      </c>
      <c r="B148" s="123">
        <v>39717</v>
      </c>
      <c r="C148" s="124">
        <v>39716</v>
      </c>
    </row>
    <row r="149" spans="1:3" x14ac:dyDescent="0.25">
      <c r="A149" s="122">
        <v>39753</v>
      </c>
      <c r="B149" s="123">
        <v>39750</v>
      </c>
      <c r="C149" s="124">
        <v>39749</v>
      </c>
    </row>
    <row r="150" spans="1:3" x14ac:dyDescent="0.25">
      <c r="A150" s="122">
        <v>39783</v>
      </c>
      <c r="B150" s="123">
        <v>39777</v>
      </c>
      <c r="C150" s="124">
        <v>39776</v>
      </c>
    </row>
    <row r="151" spans="1:3" x14ac:dyDescent="0.25">
      <c r="A151" s="122">
        <v>39814</v>
      </c>
      <c r="B151" s="123">
        <v>39811</v>
      </c>
      <c r="C151" s="124">
        <v>39808</v>
      </c>
    </row>
    <row r="152" spans="1:3" x14ac:dyDescent="0.25">
      <c r="A152" s="122">
        <v>39845</v>
      </c>
      <c r="B152" s="123">
        <v>39841</v>
      </c>
      <c r="C152" s="124">
        <v>39840</v>
      </c>
    </row>
    <row r="153" spans="1:3" x14ac:dyDescent="0.25">
      <c r="A153" s="122">
        <v>39873</v>
      </c>
      <c r="B153" s="123">
        <v>39869</v>
      </c>
      <c r="C153" s="124">
        <v>39868</v>
      </c>
    </row>
    <row r="154" spans="1:3" x14ac:dyDescent="0.25">
      <c r="A154" s="122">
        <v>39904</v>
      </c>
      <c r="B154" s="123">
        <v>39899</v>
      </c>
      <c r="C154" s="124">
        <v>39898</v>
      </c>
    </row>
    <row r="155" spans="1:3" x14ac:dyDescent="0.25">
      <c r="A155" s="122">
        <v>39934</v>
      </c>
      <c r="B155" s="123">
        <v>39931</v>
      </c>
      <c r="C155" s="124">
        <v>39930</v>
      </c>
    </row>
    <row r="156" spans="1:3" x14ac:dyDescent="0.25">
      <c r="A156" s="122">
        <v>39965</v>
      </c>
      <c r="B156" s="123">
        <v>39960</v>
      </c>
      <c r="C156" s="124">
        <v>39959</v>
      </c>
    </row>
    <row r="157" spans="1:3" x14ac:dyDescent="0.25">
      <c r="A157" s="122">
        <v>39995</v>
      </c>
      <c r="B157" s="123">
        <v>39990</v>
      </c>
      <c r="C157" s="124">
        <v>39989</v>
      </c>
    </row>
    <row r="158" spans="1:3" x14ac:dyDescent="0.25">
      <c r="A158" s="122">
        <v>40026</v>
      </c>
      <c r="B158" s="123">
        <v>40023</v>
      </c>
      <c r="C158" s="124">
        <v>40022</v>
      </c>
    </row>
    <row r="159" spans="1:3" x14ac:dyDescent="0.25">
      <c r="A159" s="122">
        <v>40057</v>
      </c>
      <c r="B159" s="123">
        <v>40052</v>
      </c>
      <c r="C159" s="124">
        <v>40051</v>
      </c>
    </row>
    <row r="160" spans="1:3" x14ac:dyDescent="0.25">
      <c r="A160" s="122">
        <v>40087</v>
      </c>
      <c r="B160" s="123">
        <v>40084</v>
      </c>
      <c r="C160" s="124">
        <v>40081</v>
      </c>
    </row>
    <row r="161" spans="1:3" x14ac:dyDescent="0.25">
      <c r="A161" s="122">
        <v>40118</v>
      </c>
      <c r="B161" s="123">
        <v>40114</v>
      </c>
      <c r="C161" s="124">
        <v>40113</v>
      </c>
    </row>
    <row r="162" spans="1:3" x14ac:dyDescent="0.25">
      <c r="A162" s="122">
        <v>40148</v>
      </c>
      <c r="B162" s="123">
        <v>40142</v>
      </c>
      <c r="C162" s="124">
        <v>40141</v>
      </c>
    </row>
    <row r="163" spans="1:3" x14ac:dyDescent="0.25">
      <c r="A163" s="122">
        <v>40179</v>
      </c>
      <c r="B163" s="123">
        <v>40176</v>
      </c>
      <c r="C163" s="124">
        <v>40175</v>
      </c>
    </row>
    <row r="164" spans="1:3" x14ac:dyDescent="0.25">
      <c r="A164" s="122">
        <v>40210</v>
      </c>
      <c r="B164" s="123">
        <v>40205</v>
      </c>
      <c r="C164" s="124">
        <v>40204</v>
      </c>
    </row>
    <row r="165" spans="1:3" x14ac:dyDescent="0.25">
      <c r="A165" s="122">
        <v>40238</v>
      </c>
      <c r="B165" s="123">
        <v>40233</v>
      </c>
      <c r="C165" s="124">
        <v>40232</v>
      </c>
    </row>
    <row r="166" spans="1:3" x14ac:dyDescent="0.25">
      <c r="A166" s="122">
        <v>40269</v>
      </c>
      <c r="B166" s="123">
        <v>40266</v>
      </c>
      <c r="C166" s="124">
        <v>40263</v>
      </c>
    </row>
    <row r="167" spans="1:3" x14ac:dyDescent="0.25">
      <c r="A167" s="122">
        <v>40299</v>
      </c>
      <c r="B167" s="123">
        <v>40296</v>
      </c>
      <c r="C167" s="124">
        <v>40295</v>
      </c>
    </row>
    <row r="168" spans="1:3" x14ac:dyDescent="0.25">
      <c r="A168" s="122">
        <v>40330</v>
      </c>
      <c r="B168" s="123">
        <v>40324</v>
      </c>
      <c r="C168" s="124">
        <v>40323</v>
      </c>
    </row>
    <row r="169" spans="1:3" x14ac:dyDescent="0.25">
      <c r="A169" s="122">
        <v>40360</v>
      </c>
      <c r="B169" s="123">
        <v>40357</v>
      </c>
      <c r="C169" s="124">
        <v>40354</v>
      </c>
    </row>
    <row r="170" spans="1:3" x14ac:dyDescent="0.25">
      <c r="A170" s="122">
        <v>40391</v>
      </c>
      <c r="B170" s="123">
        <v>40387</v>
      </c>
      <c r="C170" s="124">
        <v>40386</v>
      </c>
    </row>
    <row r="171" spans="1:3" x14ac:dyDescent="0.25">
      <c r="A171" s="122">
        <v>40422</v>
      </c>
      <c r="B171" s="123">
        <v>40417</v>
      </c>
      <c r="C171" s="124">
        <v>40416</v>
      </c>
    </row>
    <row r="172" spans="1:3" x14ac:dyDescent="0.25">
      <c r="A172" s="122">
        <v>40452</v>
      </c>
      <c r="B172" s="123">
        <v>40449</v>
      </c>
      <c r="C172" s="124">
        <v>40448</v>
      </c>
    </row>
    <row r="173" spans="1:3" x14ac:dyDescent="0.25">
      <c r="A173" s="122">
        <v>40483</v>
      </c>
      <c r="B173" s="123">
        <v>40478</v>
      </c>
      <c r="C173" s="124">
        <v>40477</v>
      </c>
    </row>
    <row r="174" spans="1:3" x14ac:dyDescent="0.25">
      <c r="A174" s="122">
        <v>40513</v>
      </c>
      <c r="B174" s="123">
        <v>40508</v>
      </c>
      <c r="C174" s="124">
        <v>40506</v>
      </c>
    </row>
    <row r="175" spans="1:3" x14ac:dyDescent="0.25">
      <c r="A175" s="122">
        <v>40544</v>
      </c>
      <c r="B175" s="123">
        <v>40540</v>
      </c>
      <c r="C175" s="124">
        <v>40539</v>
      </c>
    </row>
    <row r="176" spans="1:3" x14ac:dyDescent="0.25">
      <c r="A176" s="122">
        <v>40575</v>
      </c>
      <c r="B176" s="123">
        <v>40570</v>
      </c>
      <c r="C176" s="124">
        <v>40569</v>
      </c>
    </row>
    <row r="177" spans="1:3" x14ac:dyDescent="0.25">
      <c r="A177" s="122">
        <v>40603</v>
      </c>
      <c r="B177" s="123">
        <v>40598</v>
      </c>
      <c r="C177" s="124">
        <v>40597</v>
      </c>
    </row>
    <row r="178" spans="1:3" x14ac:dyDescent="0.25">
      <c r="A178" s="122">
        <v>40634</v>
      </c>
      <c r="B178" s="123">
        <v>40631</v>
      </c>
      <c r="C178" s="124">
        <v>40630</v>
      </c>
    </row>
    <row r="179" spans="1:3" x14ac:dyDescent="0.25">
      <c r="A179" s="122">
        <v>40664</v>
      </c>
      <c r="B179" s="123">
        <v>40660</v>
      </c>
      <c r="C179" s="124">
        <v>40659</v>
      </c>
    </row>
    <row r="180" spans="1:3" x14ac:dyDescent="0.25">
      <c r="A180" s="122">
        <v>40695</v>
      </c>
      <c r="B180" s="123">
        <v>40689</v>
      </c>
      <c r="C180" s="124">
        <v>40688</v>
      </c>
    </row>
    <row r="181" spans="1:3" x14ac:dyDescent="0.25">
      <c r="A181" s="122">
        <v>40725</v>
      </c>
      <c r="B181" s="123">
        <v>40722</v>
      </c>
      <c r="C181" s="124">
        <v>40721</v>
      </c>
    </row>
    <row r="182" spans="1:3" x14ac:dyDescent="0.25">
      <c r="A182" s="122">
        <v>40756</v>
      </c>
      <c r="B182" s="123">
        <v>40751</v>
      </c>
      <c r="C182" s="124">
        <v>40750</v>
      </c>
    </row>
    <row r="183" spans="1:3" x14ac:dyDescent="0.25">
      <c r="A183" s="122">
        <v>40787</v>
      </c>
      <c r="B183" s="123">
        <v>40784</v>
      </c>
      <c r="C183" s="124">
        <v>40781</v>
      </c>
    </row>
    <row r="184" spans="1:3" x14ac:dyDescent="0.25">
      <c r="A184" s="122">
        <v>40817</v>
      </c>
      <c r="B184" s="123">
        <v>40814</v>
      </c>
      <c r="C184" s="124">
        <v>40813</v>
      </c>
    </row>
    <row r="185" spans="1:3" x14ac:dyDescent="0.25">
      <c r="A185" s="122">
        <v>40848</v>
      </c>
      <c r="B185" s="123">
        <v>40843</v>
      </c>
      <c r="C185" s="124">
        <v>40842</v>
      </c>
    </row>
    <row r="186" spans="1:3" x14ac:dyDescent="0.25">
      <c r="A186" s="122">
        <v>40878</v>
      </c>
      <c r="B186" s="123">
        <v>40875</v>
      </c>
      <c r="C186" s="124">
        <v>40872</v>
      </c>
    </row>
    <row r="187" spans="1:3" x14ac:dyDescent="0.25">
      <c r="A187" s="122">
        <v>40909</v>
      </c>
      <c r="B187" s="123">
        <v>40905</v>
      </c>
      <c r="C187" s="124">
        <v>40904</v>
      </c>
    </row>
    <row r="188" spans="1:3" x14ac:dyDescent="0.25">
      <c r="A188" s="122">
        <v>40940</v>
      </c>
      <c r="B188" s="123">
        <v>40935</v>
      </c>
      <c r="C188" s="124">
        <v>40934</v>
      </c>
    </row>
    <row r="189" spans="1:3" x14ac:dyDescent="0.25">
      <c r="A189" s="122">
        <v>40969</v>
      </c>
      <c r="B189" s="123">
        <v>40966</v>
      </c>
      <c r="C189" s="124">
        <v>40963</v>
      </c>
    </row>
    <row r="190" spans="1:3" x14ac:dyDescent="0.25">
      <c r="A190" s="122">
        <v>41000</v>
      </c>
      <c r="B190" s="123">
        <v>40996</v>
      </c>
      <c r="C190" s="124">
        <v>40995</v>
      </c>
    </row>
    <row r="191" spans="1:3" x14ac:dyDescent="0.25">
      <c r="A191" s="122">
        <v>41030</v>
      </c>
      <c r="B191" s="123">
        <v>41025</v>
      </c>
      <c r="C191" s="124">
        <v>41024</v>
      </c>
    </row>
    <row r="192" spans="1:3" x14ac:dyDescent="0.25">
      <c r="A192" s="122">
        <v>41061</v>
      </c>
      <c r="B192" s="123">
        <v>41058</v>
      </c>
      <c r="C192" s="124">
        <v>41054</v>
      </c>
    </row>
    <row r="193" spans="1:3" x14ac:dyDescent="0.25">
      <c r="A193" s="122">
        <v>41091</v>
      </c>
      <c r="B193" s="123">
        <v>41087</v>
      </c>
      <c r="C193" s="124">
        <v>41086</v>
      </c>
    </row>
    <row r="194" spans="1:3" x14ac:dyDescent="0.25">
      <c r="A194" s="122">
        <v>41122</v>
      </c>
      <c r="B194" s="123">
        <v>41117</v>
      </c>
      <c r="C194" s="124">
        <v>41116</v>
      </c>
    </row>
    <row r="195" spans="1:3" x14ac:dyDescent="0.25">
      <c r="A195" s="122">
        <v>41153</v>
      </c>
      <c r="B195" s="123">
        <v>41150</v>
      </c>
      <c r="C195" s="124">
        <v>41149</v>
      </c>
    </row>
    <row r="196" spans="1:3" x14ac:dyDescent="0.25">
      <c r="A196" s="122">
        <v>41183</v>
      </c>
      <c r="B196" s="123">
        <v>41178</v>
      </c>
      <c r="C196" s="124">
        <v>41177</v>
      </c>
    </row>
    <row r="197" spans="1:3" x14ac:dyDescent="0.25">
      <c r="A197" s="122">
        <v>41214</v>
      </c>
      <c r="B197" s="123">
        <v>41211</v>
      </c>
      <c r="C197" s="124">
        <v>41208</v>
      </c>
    </row>
    <row r="198" spans="1:3" x14ac:dyDescent="0.25">
      <c r="A198" s="122">
        <v>41244</v>
      </c>
      <c r="B198" s="123">
        <v>41241</v>
      </c>
      <c r="C198" s="124">
        <v>41240</v>
      </c>
    </row>
    <row r="199" spans="1:3" x14ac:dyDescent="0.25">
      <c r="A199" s="122">
        <v>41275</v>
      </c>
      <c r="B199" s="123">
        <v>41270</v>
      </c>
      <c r="C199" s="124">
        <v>41269</v>
      </c>
    </row>
    <row r="200" spans="1:3" x14ac:dyDescent="0.25">
      <c r="A200" s="122">
        <v>41306</v>
      </c>
      <c r="B200" s="123">
        <v>41303</v>
      </c>
      <c r="C200" s="124">
        <v>41302</v>
      </c>
    </row>
    <row r="201" spans="1:3" x14ac:dyDescent="0.25">
      <c r="A201" s="122">
        <v>41334</v>
      </c>
      <c r="B201" s="123">
        <v>41331</v>
      </c>
      <c r="C201" s="124">
        <v>41330</v>
      </c>
    </row>
    <row r="202" spans="1:3" x14ac:dyDescent="0.25">
      <c r="A202" s="122">
        <v>41365</v>
      </c>
      <c r="B202" s="123">
        <v>41359</v>
      </c>
      <c r="C202" s="124">
        <v>41358</v>
      </c>
    </row>
    <row r="203" spans="1:3" x14ac:dyDescent="0.25">
      <c r="A203" s="122">
        <v>41395</v>
      </c>
      <c r="B203" s="123">
        <v>41390</v>
      </c>
      <c r="C203" s="124">
        <v>41389</v>
      </c>
    </row>
    <row r="204" spans="1:3" x14ac:dyDescent="0.25">
      <c r="A204" s="122">
        <v>41426</v>
      </c>
      <c r="B204" s="123">
        <v>41423</v>
      </c>
      <c r="C204" s="124">
        <v>41422</v>
      </c>
    </row>
    <row r="205" spans="1:3" x14ac:dyDescent="0.25">
      <c r="A205" s="122">
        <v>41456</v>
      </c>
      <c r="B205" s="123">
        <v>41451</v>
      </c>
      <c r="C205" s="124">
        <v>41450</v>
      </c>
    </row>
    <row r="206" spans="1:3" x14ac:dyDescent="0.25">
      <c r="A206" s="122">
        <v>41487</v>
      </c>
      <c r="B206" s="123">
        <v>41484</v>
      </c>
      <c r="C206" s="124">
        <v>41481</v>
      </c>
    </row>
    <row r="207" spans="1:3" x14ac:dyDescent="0.25">
      <c r="A207" s="122">
        <v>41518</v>
      </c>
      <c r="B207" s="123">
        <v>41514</v>
      </c>
      <c r="C207" s="124">
        <v>41513</v>
      </c>
    </row>
    <row r="208" spans="1:3" x14ac:dyDescent="0.25">
      <c r="A208" s="122">
        <v>41548</v>
      </c>
      <c r="B208" s="123">
        <v>41543</v>
      </c>
      <c r="C208" s="124">
        <v>41542</v>
      </c>
    </row>
    <row r="209" spans="1:3" x14ac:dyDescent="0.25">
      <c r="A209" s="122">
        <v>41579</v>
      </c>
      <c r="B209" s="123">
        <v>41576</v>
      </c>
      <c r="C209" s="124">
        <v>41575</v>
      </c>
    </row>
    <row r="210" spans="1:3" x14ac:dyDescent="0.25">
      <c r="A210" s="122">
        <v>41609</v>
      </c>
      <c r="B210" s="123">
        <v>41604</v>
      </c>
      <c r="C210" s="124">
        <v>41603</v>
      </c>
    </row>
    <row r="211" spans="1:3" x14ac:dyDescent="0.25">
      <c r="A211" s="122">
        <v>41640</v>
      </c>
      <c r="B211" s="123">
        <v>41635</v>
      </c>
      <c r="C211" s="124">
        <v>41634</v>
      </c>
    </row>
    <row r="212" spans="1:3" x14ac:dyDescent="0.25">
      <c r="A212" s="122">
        <v>41671</v>
      </c>
      <c r="B212" s="123">
        <v>41668</v>
      </c>
      <c r="C212" s="124">
        <v>41667</v>
      </c>
    </row>
    <row r="213" spans="1:3" x14ac:dyDescent="0.25">
      <c r="A213" s="122">
        <v>41699</v>
      </c>
      <c r="B213" s="123">
        <v>41696</v>
      </c>
      <c r="C213" s="124">
        <v>41695</v>
      </c>
    </row>
    <row r="214" spans="1:3" x14ac:dyDescent="0.25">
      <c r="A214" s="122">
        <v>41730</v>
      </c>
      <c r="B214" s="123">
        <v>41725</v>
      </c>
      <c r="C214" s="124">
        <v>41724</v>
      </c>
    </row>
    <row r="215" spans="1:3" x14ac:dyDescent="0.25">
      <c r="A215" s="122">
        <v>41760</v>
      </c>
      <c r="B215" s="123">
        <v>41757</v>
      </c>
      <c r="C215" s="124">
        <v>41754</v>
      </c>
    </row>
    <row r="216" spans="1:3" x14ac:dyDescent="0.25">
      <c r="A216" s="122">
        <v>41791</v>
      </c>
      <c r="B216" s="123">
        <v>41787</v>
      </c>
      <c r="C216" s="124">
        <v>41786</v>
      </c>
    </row>
    <row r="217" spans="1:3" x14ac:dyDescent="0.25">
      <c r="A217" s="122">
        <v>41821</v>
      </c>
      <c r="B217" s="123">
        <v>41816</v>
      </c>
      <c r="C217" s="124">
        <v>41815</v>
      </c>
    </row>
    <row r="218" spans="1:3" x14ac:dyDescent="0.25">
      <c r="A218" s="122">
        <v>41852</v>
      </c>
      <c r="B218" s="123">
        <v>41849</v>
      </c>
      <c r="C218" s="124">
        <v>41848</v>
      </c>
    </row>
    <row r="219" spans="1:3" x14ac:dyDescent="0.25">
      <c r="A219" s="122">
        <v>41883</v>
      </c>
      <c r="B219" s="123">
        <v>41878</v>
      </c>
      <c r="C219" s="124">
        <v>41877</v>
      </c>
    </row>
    <row r="220" spans="1:3" x14ac:dyDescent="0.25">
      <c r="A220" s="122">
        <v>41913</v>
      </c>
      <c r="B220" s="123">
        <v>41908</v>
      </c>
      <c r="C220" s="124">
        <v>41907</v>
      </c>
    </row>
    <row r="221" spans="1:3" x14ac:dyDescent="0.25">
      <c r="A221" s="122">
        <v>41944</v>
      </c>
      <c r="B221" s="123">
        <v>41941</v>
      </c>
      <c r="C221" s="124">
        <v>41940</v>
      </c>
    </row>
    <row r="222" spans="1:3" x14ac:dyDescent="0.25">
      <c r="A222" s="122">
        <v>41974</v>
      </c>
      <c r="B222" s="123">
        <v>41968</v>
      </c>
      <c r="C222" s="124">
        <v>41967</v>
      </c>
    </row>
    <row r="223" spans="1:3" x14ac:dyDescent="0.25">
      <c r="A223" s="122">
        <v>42005</v>
      </c>
      <c r="B223" s="123">
        <v>42002</v>
      </c>
      <c r="C223" s="124">
        <v>41999</v>
      </c>
    </row>
    <row r="224" spans="1:3" x14ac:dyDescent="0.25">
      <c r="A224" s="122">
        <v>42036</v>
      </c>
      <c r="B224" s="123">
        <v>42032</v>
      </c>
      <c r="C224" s="124">
        <v>42031</v>
      </c>
    </row>
    <row r="225" spans="1:3" x14ac:dyDescent="0.25">
      <c r="A225" s="122">
        <v>42064</v>
      </c>
      <c r="B225" s="123">
        <v>42060</v>
      </c>
      <c r="C225" s="124">
        <v>42059</v>
      </c>
    </row>
    <row r="226" spans="1:3" x14ac:dyDescent="0.25">
      <c r="A226" s="122">
        <v>42095</v>
      </c>
      <c r="B226" s="123">
        <v>42090</v>
      </c>
      <c r="C226" s="124">
        <v>42089</v>
      </c>
    </row>
    <row r="227" spans="1:3" x14ac:dyDescent="0.25">
      <c r="A227" s="122">
        <v>42125</v>
      </c>
      <c r="B227" s="123">
        <v>42122</v>
      </c>
      <c r="C227" s="124">
        <v>42121</v>
      </c>
    </row>
    <row r="228" spans="1:3" x14ac:dyDescent="0.25">
      <c r="A228" s="122">
        <v>42156</v>
      </c>
      <c r="B228" s="123">
        <v>42151</v>
      </c>
      <c r="C228" s="124">
        <v>42150</v>
      </c>
    </row>
    <row r="229" spans="1:3" x14ac:dyDescent="0.25">
      <c r="A229" s="122">
        <v>42186</v>
      </c>
      <c r="B229" s="123">
        <v>42181</v>
      </c>
      <c r="C229" s="124">
        <v>42180</v>
      </c>
    </row>
    <row r="230" spans="1:3" x14ac:dyDescent="0.25">
      <c r="A230" s="122">
        <v>42217</v>
      </c>
      <c r="B230" s="123">
        <v>42214</v>
      </c>
      <c r="C230" s="124">
        <v>42213</v>
      </c>
    </row>
    <row r="231" spans="1:3" x14ac:dyDescent="0.25">
      <c r="A231" s="122">
        <v>42248</v>
      </c>
      <c r="B231" s="123">
        <v>42243</v>
      </c>
      <c r="C231" s="124">
        <v>42242</v>
      </c>
    </row>
    <row r="232" spans="1:3" x14ac:dyDescent="0.25">
      <c r="A232" s="122">
        <v>42278</v>
      </c>
      <c r="B232" s="123">
        <v>42275</v>
      </c>
      <c r="C232" s="124">
        <v>42272</v>
      </c>
    </row>
    <row r="233" spans="1:3" x14ac:dyDescent="0.25">
      <c r="A233" s="122">
        <v>42309</v>
      </c>
      <c r="B233" s="123">
        <v>42305</v>
      </c>
      <c r="C233" s="124">
        <v>42304</v>
      </c>
    </row>
    <row r="234" spans="1:3" x14ac:dyDescent="0.25">
      <c r="A234" s="125">
        <v>42339</v>
      </c>
      <c r="B234" s="123">
        <v>42333</v>
      </c>
      <c r="C234" s="124">
        <v>42332</v>
      </c>
    </row>
    <row r="235" spans="1:3" x14ac:dyDescent="0.25">
      <c r="A235" s="125">
        <v>42370</v>
      </c>
      <c r="B235" s="123">
        <v>42367</v>
      </c>
      <c r="C235" s="124">
        <v>42366</v>
      </c>
    </row>
    <row r="236" spans="1:3" x14ac:dyDescent="0.25">
      <c r="A236" s="125">
        <v>42401</v>
      </c>
      <c r="B236" s="123">
        <v>42396</v>
      </c>
      <c r="C236" s="124">
        <v>42395</v>
      </c>
    </row>
    <row r="237" spans="1:3" x14ac:dyDescent="0.25">
      <c r="A237" s="125">
        <v>42430</v>
      </c>
      <c r="B237" s="123">
        <v>42425</v>
      </c>
      <c r="C237" s="124">
        <v>42424</v>
      </c>
    </row>
    <row r="238" spans="1:3" x14ac:dyDescent="0.25">
      <c r="A238" s="125">
        <v>42461</v>
      </c>
      <c r="B238" s="123">
        <v>42458</v>
      </c>
      <c r="C238" s="124">
        <v>42457</v>
      </c>
    </row>
    <row r="239" spans="1:3" x14ac:dyDescent="0.25">
      <c r="A239" s="125">
        <v>42491</v>
      </c>
      <c r="B239" s="123">
        <v>42487</v>
      </c>
      <c r="C239" s="124">
        <v>42486</v>
      </c>
    </row>
    <row r="240" spans="1:3" x14ac:dyDescent="0.25">
      <c r="A240" s="125">
        <v>42522</v>
      </c>
      <c r="B240" s="123">
        <v>42516</v>
      </c>
      <c r="C240" s="124">
        <v>42515</v>
      </c>
    </row>
    <row r="241" spans="1:3" x14ac:dyDescent="0.25">
      <c r="A241" s="125">
        <v>42552</v>
      </c>
      <c r="B241" s="123">
        <v>42549</v>
      </c>
      <c r="C241" s="124">
        <v>42548</v>
      </c>
    </row>
    <row r="242" spans="1:3" x14ac:dyDescent="0.25">
      <c r="A242" s="125">
        <v>42583</v>
      </c>
      <c r="B242" s="123">
        <v>42578</v>
      </c>
      <c r="C242" s="124">
        <v>42577</v>
      </c>
    </row>
    <row r="243" spans="1:3" x14ac:dyDescent="0.25">
      <c r="A243" s="125">
        <v>42614</v>
      </c>
      <c r="B243" s="123">
        <v>42611</v>
      </c>
      <c r="C243" s="124">
        <v>42608</v>
      </c>
    </row>
    <row r="244" spans="1:3" x14ac:dyDescent="0.25">
      <c r="A244" s="125">
        <v>42644</v>
      </c>
      <c r="B244" s="123">
        <v>42641</v>
      </c>
      <c r="C244" s="124">
        <v>42640</v>
      </c>
    </row>
    <row r="245" spans="1:3" x14ac:dyDescent="0.25">
      <c r="A245" s="125">
        <v>42675</v>
      </c>
      <c r="B245" s="123">
        <v>42670</v>
      </c>
      <c r="C245" s="124">
        <v>42669</v>
      </c>
    </row>
    <row r="246" spans="1:3" x14ac:dyDescent="0.25">
      <c r="A246" s="125">
        <v>42705</v>
      </c>
      <c r="B246" s="123">
        <v>42702</v>
      </c>
      <c r="C246" s="124">
        <v>42699</v>
      </c>
    </row>
    <row r="247" spans="1:3" x14ac:dyDescent="0.25">
      <c r="A247" s="125">
        <v>42736</v>
      </c>
      <c r="B247" s="123">
        <v>42732</v>
      </c>
      <c r="C247" s="124">
        <v>42731</v>
      </c>
    </row>
    <row r="248" spans="1:3" x14ac:dyDescent="0.25">
      <c r="A248" s="125">
        <v>42767</v>
      </c>
      <c r="B248" s="123">
        <v>42762</v>
      </c>
      <c r="C248" s="124">
        <v>42761</v>
      </c>
    </row>
    <row r="249" spans="1:3" x14ac:dyDescent="0.25">
      <c r="A249" s="125">
        <v>42795</v>
      </c>
      <c r="B249" s="123">
        <v>42790</v>
      </c>
      <c r="C249" s="124">
        <v>42789</v>
      </c>
    </row>
    <row r="250" spans="1:3" x14ac:dyDescent="0.25">
      <c r="A250" s="125">
        <v>42826</v>
      </c>
      <c r="B250" s="123">
        <v>42823</v>
      </c>
      <c r="C250" s="124">
        <v>42822</v>
      </c>
    </row>
    <row r="251" spans="1:3" x14ac:dyDescent="0.25">
      <c r="A251" s="125">
        <v>42856</v>
      </c>
      <c r="B251" s="123">
        <v>42851</v>
      </c>
      <c r="C251" s="124">
        <v>42850</v>
      </c>
    </row>
    <row r="252" spans="1:3" x14ac:dyDescent="0.25">
      <c r="A252" s="125">
        <v>42887</v>
      </c>
      <c r="B252" s="123">
        <v>42881</v>
      </c>
      <c r="C252" s="124">
        <v>42880</v>
      </c>
    </row>
    <row r="253" spans="1:3" x14ac:dyDescent="0.25">
      <c r="A253" s="125">
        <v>42917</v>
      </c>
      <c r="B253" s="123">
        <v>42914</v>
      </c>
      <c r="C253" s="124">
        <v>42913</v>
      </c>
    </row>
    <row r="254" spans="1:3" x14ac:dyDescent="0.25">
      <c r="A254" s="125">
        <v>42948</v>
      </c>
      <c r="B254" s="123">
        <v>42943</v>
      </c>
      <c r="C254" s="124">
        <v>42942</v>
      </c>
    </row>
    <row r="255" spans="1:3" x14ac:dyDescent="0.25">
      <c r="A255" s="125">
        <v>42979</v>
      </c>
      <c r="B255" s="123">
        <v>42976</v>
      </c>
      <c r="C255" s="124">
        <v>42975</v>
      </c>
    </row>
    <row r="256" spans="1:3" x14ac:dyDescent="0.25">
      <c r="A256" s="125">
        <v>43009</v>
      </c>
      <c r="B256" s="123">
        <v>43005</v>
      </c>
      <c r="C256" s="124">
        <v>43004</v>
      </c>
    </row>
    <row r="257" spans="1:3" x14ac:dyDescent="0.25">
      <c r="A257" s="125">
        <v>43040</v>
      </c>
      <c r="B257" s="123">
        <v>43035</v>
      </c>
      <c r="C257" s="124">
        <v>43034</v>
      </c>
    </row>
    <row r="258" spans="1:3" x14ac:dyDescent="0.25">
      <c r="A258" s="125">
        <v>43070</v>
      </c>
      <c r="B258" s="123">
        <v>43067</v>
      </c>
      <c r="C258" s="124">
        <v>43066</v>
      </c>
    </row>
    <row r="259" spans="1:3" x14ac:dyDescent="0.25">
      <c r="A259" s="125">
        <v>43101</v>
      </c>
      <c r="B259" s="123">
        <v>43096</v>
      </c>
      <c r="C259" s="124">
        <v>43095</v>
      </c>
    </row>
    <row r="260" spans="1:3" x14ac:dyDescent="0.25">
      <c r="A260" s="125">
        <v>43132</v>
      </c>
      <c r="B260" s="123">
        <v>43129</v>
      </c>
      <c r="C260" s="124">
        <v>43126</v>
      </c>
    </row>
    <row r="261" spans="1:3" x14ac:dyDescent="0.25">
      <c r="A261" s="125">
        <v>43160</v>
      </c>
      <c r="B261" s="123">
        <v>43157</v>
      </c>
      <c r="C261" s="124">
        <v>43154</v>
      </c>
    </row>
    <row r="262" spans="1:3" x14ac:dyDescent="0.25">
      <c r="A262" s="125">
        <v>43191</v>
      </c>
      <c r="B262" s="123">
        <v>43186</v>
      </c>
      <c r="C262" s="124">
        <v>43185</v>
      </c>
    </row>
    <row r="263" spans="1:3" x14ac:dyDescent="0.25">
      <c r="A263" s="125">
        <v>43221</v>
      </c>
      <c r="B263" s="123">
        <v>43216</v>
      </c>
      <c r="C263" s="124">
        <v>43215</v>
      </c>
    </row>
    <row r="264" spans="1:3" x14ac:dyDescent="0.25">
      <c r="A264" s="125">
        <v>43252</v>
      </c>
      <c r="B264" s="123">
        <v>43249</v>
      </c>
      <c r="C264" s="124">
        <v>43245</v>
      </c>
    </row>
    <row r="265" spans="1:3" x14ac:dyDescent="0.25">
      <c r="A265" s="125">
        <v>43282</v>
      </c>
      <c r="B265" s="123">
        <v>43278</v>
      </c>
      <c r="C265" s="124">
        <v>43277</v>
      </c>
    </row>
    <row r="266" spans="1:3" x14ac:dyDescent="0.25">
      <c r="A266" s="125">
        <v>43313</v>
      </c>
      <c r="B266" s="123">
        <v>43308</v>
      </c>
      <c r="C266" s="124">
        <v>43307</v>
      </c>
    </row>
    <row r="267" spans="1:3" x14ac:dyDescent="0.25">
      <c r="A267" s="125">
        <v>43344</v>
      </c>
      <c r="B267" s="123">
        <v>43341</v>
      </c>
      <c r="C267" s="124">
        <v>43340</v>
      </c>
    </row>
    <row r="268" spans="1:3" x14ac:dyDescent="0.25">
      <c r="A268" s="125">
        <v>43374</v>
      </c>
      <c r="B268" s="123">
        <v>43369</v>
      </c>
      <c r="C268" s="124">
        <v>43368</v>
      </c>
    </row>
    <row r="269" spans="1:3" x14ac:dyDescent="0.25">
      <c r="A269" s="125">
        <v>43405</v>
      </c>
      <c r="B269" s="123">
        <v>43402</v>
      </c>
      <c r="C269" s="124">
        <v>43399</v>
      </c>
    </row>
    <row r="270" spans="1:3" x14ac:dyDescent="0.25">
      <c r="A270" s="125">
        <v>43435</v>
      </c>
      <c r="B270" s="123">
        <v>43432</v>
      </c>
      <c r="C270" s="124">
        <v>43431</v>
      </c>
    </row>
    <row r="271" spans="1:3" x14ac:dyDescent="0.25">
      <c r="A271" s="125">
        <v>43466</v>
      </c>
      <c r="B271" s="123">
        <v>43461</v>
      </c>
      <c r="C271" s="124">
        <v>43460</v>
      </c>
    </row>
    <row r="272" spans="1:3" x14ac:dyDescent="0.25">
      <c r="A272" s="125">
        <v>43497</v>
      </c>
      <c r="B272" s="123">
        <v>43494</v>
      </c>
      <c r="C272" s="124">
        <v>43493</v>
      </c>
    </row>
    <row r="273" spans="1:3" x14ac:dyDescent="0.25">
      <c r="A273" s="125">
        <v>43525</v>
      </c>
      <c r="B273" s="123">
        <v>43522</v>
      </c>
      <c r="C273" s="124">
        <v>43521</v>
      </c>
    </row>
    <row r="274" spans="1:3" x14ac:dyDescent="0.25">
      <c r="A274" s="125">
        <v>43556</v>
      </c>
      <c r="B274" s="123">
        <v>43551</v>
      </c>
      <c r="C274" s="124">
        <v>43550</v>
      </c>
    </row>
    <row r="275" spans="1:3" x14ac:dyDescent="0.25">
      <c r="A275" s="125">
        <v>43586</v>
      </c>
      <c r="B275" s="123">
        <v>43581</v>
      </c>
      <c r="C275" s="124">
        <v>43580</v>
      </c>
    </row>
    <row r="276" spans="1:3" x14ac:dyDescent="0.25">
      <c r="A276" s="125">
        <v>43617</v>
      </c>
      <c r="B276" s="123">
        <v>43614</v>
      </c>
      <c r="C276" s="124">
        <v>43613</v>
      </c>
    </row>
    <row r="277" spans="1:3" x14ac:dyDescent="0.25">
      <c r="A277" s="125">
        <v>43647</v>
      </c>
      <c r="B277" s="123">
        <v>43642</v>
      </c>
      <c r="C277" s="124">
        <v>43641</v>
      </c>
    </row>
    <row r="278" spans="1:3" x14ac:dyDescent="0.25">
      <c r="A278" s="125">
        <v>43678</v>
      </c>
      <c r="B278" s="123">
        <v>43675</v>
      </c>
      <c r="C278" s="124">
        <v>43672</v>
      </c>
    </row>
    <row r="279" spans="1:3" x14ac:dyDescent="0.25">
      <c r="A279" s="125">
        <v>43709</v>
      </c>
      <c r="B279" s="123">
        <v>43705</v>
      </c>
      <c r="C279" s="124">
        <v>43704</v>
      </c>
    </row>
    <row r="280" spans="1:3" x14ac:dyDescent="0.25">
      <c r="A280" s="125">
        <v>43739</v>
      </c>
      <c r="B280" s="123">
        <v>43734</v>
      </c>
      <c r="C280" s="124">
        <v>43733</v>
      </c>
    </row>
    <row r="281" spans="1:3" x14ac:dyDescent="0.25">
      <c r="A281" s="125">
        <v>43770</v>
      </c>
      <c r="B281" s="123">
        <v>43767</v>
      </c>
      <c r="C281" s="124">
        <v>43766</v>
      </c>
    </row>
    <row r="282" spans="1:3" x14ac:dyDescent="0.25">
      <c r="A282" s="125">
        <v>43800</v>
      </c>
      <c r="B282" s="123">
        <v>43795</v>
      </c>
      <c r="C282" s="124">
        <v>43794</v>
      </c>
    </row>
    <row r="283" spans="1:3" x14ac:dyDescent="0.25">
      <c r="A283" s="125">
        <v>43831</v>
      </c>
      <c r="B283" s="123">
        <v>43826</v>
      </c>
      <c r="C283" s="124">
        <v>43825</v>
      </c>
    </row>
    <row r="284" spans="1:3" x14ac:dyDescent="0.25">
      <c r="A284" s="125">
        <v>43862</v>
      </c>
      <c r="B284" s="123">
        <v>43859</v>
      </c>
      <c r="C284" s="124">
        <v>43858</v>
      </c>
    </row>
    <row r="285" spans="1:3" x14ac:dyDescent="0.25">
      <c r="A285" s="125">
        <v>43891</v>
      </c>
      <c r="B285" s="123">
        <v>43887</v>
      </c>
      <c r="C285" s="124">
        <v>43886</v>
      </c>
    </row>
    <row r="286" spans="1:3" x14ac:dyDescent="0.25">
      <c r="A286" s="125">
        <v>43922</v>
      </c>
      <c r="B286" s="123">
        <v>43917</v>
      </c>
      <c r="C286" s="124">
        <v>43916</v>
      </c>
    </row>
    <row r="287" spans="1:3" x14ac:dyDescent="0.25">
      <c r="A287" s="125">
        <v>43952</v>
      </c>
      <c r="B287" s="123">
        <v>43949</v>
      </c>
      <c r="C287" s="124">
        <v>43948</v>
      </c>
    </row>
    <row r="288" spans="1:3" x14ac:dyDescent="0.25">
      <c r="A288" s="125">
        <v>43983</v>
      </c>
      <c r="B288" s="123">
        <v>43978</v>
      </c>
      <c r="C288" s="124">
        <v>43977</v>
      </c>
    </row>
    <row r="289" spans="1:3" x14ac:dyDescent="0.25">
      <c r="A289" s="125">
        <v>44013</v>
      </c>
      <c r="B289" s="123">
        <v>44008</v>
      </c>
      <c r="C289" s="124">
        <v>44007</v>
      </c>
    </row>
    <row r="290" spans="1:3" x14ac:dyDescent="0.25">
      <c r="A290" s="125">
        <v>44044</v>
      </c>
      <c r="B290" s="123">
        <v>44041</v>
      </c>
      <c r="C290" s="124">
        <v>44040</v>
      </c>
    </row>
    <row r="291" spans="1:3" x14ac:dyDescent="0.25">
      <c r="A291" s="125">
        <v>44075</v>
      </c>
      <c r="B291" s="123">
        <v>44070</v>
      </c>
      <c r="C291" s="124">
        <v>44069</v>
      </c>
    </row>
    <row r="292" spans="1:3" x14ac:dyDescent="0.25">
      <c r="A292" s="125">
        <v>44105</v>
      </c>
      <c r="B292" s="123">
        <v>44102</v>
      </c>
      <c r="C292" s="124">
        <v>44099</v>
      </c>
    </row>
    <row r="293" spans="1:3" x14ac:dyDescent="0.25">
      <c r="A293" s="125">
        <v>44136</v>
      </c>
      <c r="B293" s="123">
        <v>44132</v>
      </c>
      <c r="C293" s="124">
        <v>44131</v>
      </c>
    </row>
    <row r="294" spans="1:3" x14ac:dyDescent="0.25">
      <c r="A294" s="125">
        <v>44166</v>
      </c>
      <c r="B294" s="123">
        <v>44160</v>
      </c>
      <c r="C294" s="124">
        <v>44159</v>
      </c>
    </row>
    <row r="295" spans="1:3" x14ac:dyDescent="0.25">
      <c r="A295" s="125">
        <v>44197</v>
      </c>
      <c r="B295" s="123">
        <v>44194</v>
      </c>
      <c r="C295" s="124">
        <v>44193</v>
      </c>
    </row>
    <row r="296" spans="1:3" x14ac:dyDescent="0.25">
      <c r="A296" s="125">
        <v>44228</v>
      </c>
      <c r="B296" s="123">
        <v>44223</v>
      </c>
      <c r="C296" s="124">
        <v>44222</v>
      </c>
    </row>
    <row r="297" spans="1:3" x14ac:dyDescent="0.25">
      <c r="A297" s="125">
        <v>44256</v>
      </c>
      <c r="B297" s="123">
        <v>44251</v>
      </c>
      <c r="C297" s="124">
        <v>44250</v>
      </c>
    </row>
    <row r="298" spans="1:3" x14ac:dyDescent="0.25">
      <c r="A298" s="125">
        <v>44287</v>
      </c>
      <c r="B298" s="123">
        <v>44284</v>
      </c>
      <c r="C298" s="124">
        <v>44281</v>
      </c>
    </row>
    <row r="299" spans="1:3" x14ac:dyDescent="0.25">
      <c r="A299" s="125">
        <v>44317</v>
      </c>
      <c r="B299" s="123">
        <v>44314</v>
      </c>
      <c r="C299" s="124">
        <v>44313</v>
      </c>
    </row>
    <row r="300" spans="1:3" x14ac:dyDescent="0.25">
      <c r="A300" s="125">
        <v>44348</v>
      </c>
      <c r="B300" s="123">
        <v>44342</v>
      </c>
      <c r="C300" s="124">
        <v>44341</v>
      </c>
    </row>
    <row r="301" spans="1:3" x14ac:dyDescent="0.25">
      <c r="A301" s="125">
        <v>44378</v>
      </c>
      <c r="B301" s="123">
        <v>44375</v>
      </c>
      <c r="C301" s="124">
        <v>44372</v>
      </c>
    </row>
    <row r="302" spans="1:3" x14ac:dyDescent="0.25">
      <c r="A302" s="125">
        <v>44409</v>
      </c>
      <c r="B302" s="123">
        <v>44405</v>
      </c>
      <c r="C302" s="124">
        <v>44404</v>
      </c>
    </row>
    <row r="303" spans="1:3" x14ac:dyDescent="0.25">
      <c r="A303" s="125">
        <v>44440</v>
      </c>
      <c r="B303" s="123">
        <v>44435</v>
      </c>
      <c r="C303" s="124">
        <v>44434</v>
      </c>
    </row>
    <row r="304" spans="1:3" x14ac:dyDescent="0.25">
      <c r="A304" s="125">
        <v>44470</v>
      </c>
      <c r="B304" s="123">
        <v>44467</v>
      </c>
      <c r="C304" s="124">
        <v>44466</v>
      </c>
    </row>
    <row r="305" spans="1:3" x14ac:dyDescent="0.25">
      <c r="A305" s="125">
        <v>44501</v>
      </c>
      <c r="B305" s="123">
        <v>44496</v>
      </c>
      <c r="C305" s="124">
        <v>44495</v>
      </c>
    </row>
    <row r="306" spans="1:3" x14ac:dyDescent="0.25">
      <c r="A306" s="125">
        <v>44531</v>
      </c>
      <c r="B306" s="123">
        <v>44526</v>
      </c>
      <c r="C306" s="124">
        <v>44524</v>
      </c>
    </row>
    <row r="307" spans="1:3" x14ac:dyDescent="0.25">
      <c r="A307" s="125">
        <v>44562</v>
      </c>
      <c r="B307" s="123">
        <v>44558</v>
      </c>
      <c r="C307" s="124">
        <v>44557</v>
      </c>
    </row>
    <row r="308" spans="1:3" x14ac:dyDescent="0.25">
      <c r="A308" s="125">
        <v>44593</v>
      </c>
      <c r="B308" s="123">
        <v>44588</v>
      </c>
      <c r="C308" s="124">
        <v>44587</v>
      </c>
    </row>
    <row r="309" spans="1:3" x14ac:dyDescent="0.25">
      <c r="A309" s="125">
        <v>44621</v>
      </c>
      <c r="B309" s="123">
        <v>44616</v>
      </c>
      <c r="C309" s="124">
        <v>44615</v>
      </c>
    </row>
    <row r="310" spans="1:3" x14ac:dyDescent="0.25">
      <c r="A310" s="125">
        <v>44652</v>
      </c>
      <c r="B310" s="123">
        <v>44649</v>
      </c>
      <c r="C310" s="124">
        <v>44648</v>
      </c>
    </row>
    <row r="311" spans="1:3" x14ac:dyDescent="0.25">
      <c r="A311" s="125">
        <v>44682</v>
      </c>
      <c r="B311" s="123">
        <v>44678</v>
      </c>
      <c r="C311" s="124">
        <v>44677</v>
      </c>
    </row>
    <row r="312" spans="1:3" x14ac:dyDescent="0.25">
      <c r="A312" s="125">
        <v>44713</v>
      </c>
      <c r="B312" s="123">
        <v>44707</v>
      </c>
      <c r="C312" s="124">
        <v>44706</v>
      </c>
    </row>
    <row r="313" spans="1:3" x14ac:dyDescent="0.25">
      <c r="A313" s="125">
        <v>44743</v>
      </c>
      <c r="B313" s="123">
        <v>44740</v>
      </c>
      <c r="C313" s="124">
        <v>44739</v>
      </c>
    </row>
    <row r="314" spans="1:3" x14ac:dyDescent="0.25">
      <c r="A314" s="125">
        <v>44774</v>
      </c>
      <c r="B314" s="123">
        <v>44769</v>
      </c>
      <c r="C314" s="124">
        <v>44768</v>
      </c>
    </row>
    <row r="315" spans="1:3" x14ac:dyDescent="0.25">
      <c r="A315" s="125">
        <v>44805</v>
      </c>
      <c r="B315" s="123">
        <v>44802</v>
      </c>
      <c r="C315" s="124">
        <v>44799</v>
      </c>
    </row>
    <row r="316" spans="1:3" x14ac:dyDescent="0.25">
      <c r="A316" s="125">
        <v>44835</v>
      </c>
      <c r="B316" s="123">
        <v>44832</v>
      </c>
      <c r="C316" s="124">
        <v>44831</v>
      </c>
    </row>
    <row r="317" spans="1:3" x14ac:dyDescent="0.25">
      <c r="A317" s="125">
        <v>44866</v>
      </c>
      <c r="B317" s="123">
        <v>44861</v>
      </c>
      <c r="C317" s="124">
        <v>44860</v>
      </c>
    </row>
    <row r="318" spans="1:3" x14ac:dyDescent="0.25">
      <c r="A318" s="125">
        <v>44896</v>
      </c>
      <c r="B318" s="123">
        <v>44893</v>
      </c>
      <c r="C318" s="124">
        <v>44890</v>
      </c>
    </row>
    <row r="319" spans="1:3" x14ac:dyDescent="0.25">
      <c r="A319" s="125">
        <v>44927</v>
      </c>
      <c r="B319" s="123">
        <v>44923</v>
      </c>
      <c r="C319" s="124">
        <v>44922</v>
      </c>
    </row>
    <row r="320" spans="1:3" x14ac:dyDescent="0.25">
      <c r="A320" s="125">
        <v>44958</v>
      </c>
      <c r="B320" s="123">
        <v>44953</v>
      </c>
      <c r="C320" s="124">
        <v>44952</v>
      </c>
    </row>
    <row r="321" spans="1:3" x14ac:dyDescent="0.25">
      <c r="A321" s="125">
        <v>44986</v>
      </c>
      <c r="B321" s="123">
        <v>44981</v>
      </c>
      <c r="C321" s="124">
        <v>44980</v>
      </c>
    </row>
    <row r="322" spans="1:3" x14ac:dyDescent="0.25">
      <c r="A322" s="125">
        <v>45017</v>
      </c>
      <c r="B322" s="123">
        <v>45014</v>
      </c>
      <c r="C322" s="124">
        <v>45013</v>
      </c>
    </row>
    <row r="323" spans="1:3" x14ac:dyDescent="0.25">
      <c r="A323" s="125">
        <v>45047</v>
      </c>
      <c r="B323" s="123">
        <v>45042</v>
      </c>
      <c r="C323" s="124">
        <v>45041</v>
      </c>
    </row>
    <row r="324" spans="1:3" x14ac:dyDescent="0.25">
      <c r="A324" s="125">
        <v>45078</v>
      </c>
      <c r="B324" s="123">
        <v>45072</v>
      </c>
      <c r="C324" s="124">
        <v>45071</v>
      </c>
    </row>
    <row r="325" spans="1:3" x14ac:dyDescent="0.25">
      <c r="A325" s="125">
        <v>45108</v>
      </c>
      <c r="B325" s="123">
        <v>45105</v>
      </c>
      <c r="C325" s="124">
        <v>45104</v>
      </c>
    </row>
    <row r="326" spans="1:3" x14ac:dyDescent="0.25">
      <c r="A326" s="125">
        <v>45139</v>
      </c>
      <c r="B326" s="123">
        <v>45134</v>
      </c>
      <c r="C326" s="124">
        <v>45133</v>
      </c>
    </row>
    <row r="327" spans="1:3" x14ac:dyDescent="0.25">
      <c r="A327" s="125">
        <v>45170</v>
      </c>
      <c r="B327" s="123">
        <v>45167</v>
      </c>
      <c r="C327" s="124">
        <v>45166</v>
      </c>
    </row>
    <row r="328" spans="1:3" x14ac:dyDescent="0.25">
      <c r="A328" s="125">
        <v>45200</v>
      </c>
      <c r="B328" s="123">
        <v>45196</v>
      </c>
      <c r="C328" s="124">
        <v>45195</v>
      </c>
    </row>
    <row r="329" spans="1:3" x14ac:dyDescent="0.25">
      <c r="A329" s="125">
        <v>45231</v>
      </c>
      <c r="B329" s="123">
        <v>45226</v>
      </c>
      <c r="C329" s="124">
        <v>45225</v>
      </c>
    </row>
    <row r="330" spans="1:3" x14ac:dyDescent="0.25">
      <c r="A330" s="125">
        <v>45261</v>
      </c>
      <c r="B330" s="123">
        <v>45258</v>
      </c>
      <c r="C330" s="124">
        <v>45257</v>
      </c>
    </row>
    <row r="331" spans="1:3" x14ac:dyDescent="0.25">
      <c r="A331" s="125">
        <v>45292</v>
      </c>
      <c r="B331" s="123">
        <v>45287</v>
      </c>
      <c r="C331" s="124">
        <v>45286</v>
      </c>
    </row>
    <row r="332" spans="1:3" x14ac:dyDescent="0.25">
      <c r="A332" s="125">
        <v>45323</v>
      </c>
      <c r="B332" s="123">
        <v>45320</v>
      </c>
      <c r="C332" s="124">
        <v>45317</v>
      </c>
    </row>
    <row r="333" spans="1:3" x14ac:dyDescent="0.25">
      <c r="A333" s="125">
        <v>45352</v>
      </c>
      <c r="B333" s="123">
        <v>45349</v>
      </c>
      <c r="C333" s="124">
        <v>45348</v>
      </c>
    </row>
    <row r="334" spans="1:3" x14ac:dyDescent="0.25">
      <c r="A334" s="125">
        <v>45383</v>
      </c>
      <c r="B334" s="123">
        <v>45377</v>
      </c>
      <c r="C334" s="124">
        <v>45376</v>
      </c>
    </row>
    <row r="335" spans="1:3" x14ac:dyDescent="0.25">
      <c r="A335" s="125">
        <v>45413</v>
      </c>
      <c r="B335" s="123">
        <v>45408</v>
      </c>
      <c r="C335" s="124">
        <v>45407</v>
      </c>
    </row>
    <row r="336" spans="1:3" x14ac:dyDescent="0.25">
      <c r="A336" s="125">
        <v>45444</v>
      </c>
      <c r="B336" s="123">
        <v>45441</v>
      </c>
      <c r="C336" s="124">
        <v>45440</v>
      </c>
    </row>
    <row r="337" spans="1:3" x14ac:dyDescent="0.25">
      <c r="A337" s="125">
        <v>45474</v>
      </c>
      <c r="B337" s="123">
        <v>45469</v>
      </c>
      <c r="C337" s="124">
        <v>45468</v>
      </c>
    </row>
    <row r="338" spans="1:3" x14ac:dyDescent="0.25">
      <c r="A338" s="125">
        <v>45505</v>
      </c>
      <c r="B338" s="123">
        <v>45502</v>
      </c>
      <c r="C338" s="124">
        <v>45499</v>
      </c>
    </row>
    <row r="339" spans="1:3" x14ac:dyDescent="0.25">
      <c r="A339" s="125">
        <v>45536</v>
      </c>
      <c r="B339" s="123">
        <v>45532</v>
      </c>
      <c r="C339" s="124">
        <v>45531</v>
      </c>
    </row>
    <row r="340" spans="1:3" x14ac:dyDescent="0.25">
      <c r="A340" s="125">
        <v>45566</v>
      </c>
      <c r="B340" s="123">
        <v>45561</v>
      </c>
      <c r="C340" s="124">
        <v>45560</v>
      </c>
    </row>
    <row r="341" spans="1:3" x14ac:dyDescent="0.25">
      <c r="A341" s="125">
        <v>45597</v>
      </c>
      <c r="B341" s="123">
        <v>45594</v>
      </c>
      <c r="C341" s="124">
        <v>45593</v>
      </c>
    </row>
    <row r="342" spans="1:3" x14ac:dyDescent="0.25">
      <c r="A342" s="125">
        <v>45627</v>
      </c>
      <c r="B342" s="123">
        <v>45622</v>
      </c>
      <c r="C342" s="124">
        <v>45621</v>
      </c>
    </row>
    <row r="343" spans="1:3" x14ac:dyDescent="0.25">
      <c r="A343" s="125">
        <v>45658</v>
      </c>
      <c r="B343" s="123">
        <v>45653</v>
      </c>
      <c r="C343" s="124">
        <v>45652</v>
      </c>
    </row>
    <row r="344" spans="1:3" x14ac:dyDescent="0.25">
      <c r="A344" s="125">
        <v>45689</v>
      </c>
      <c r="B344" s="123">
        <v>45686</v>
      </c>
      <c r="C344" s="124">
        <v>45685</v>
      </c>
    </row>
    <row r="345" spans="1:3" x14ac:dyDescent="0.25">
      <c r="A345" s="125">
        <v>45717</v>
      </c>
      <c r="B345" s="123">
        <v>45714</v>
      </c>
      <c r="C345" s="124">
        <v>45713</v>
      </c>
    </row>
    <row r="346" spans="1:3" x14ac:dyDescent="0.25">
      <c r="A346" s="125">
        <v>45748</v>
      </c>
      <c r="B346" s="123">
        <v>45743</v>
      </c>
      <c r="C346" s="124">
        <v>45742</v>
      </c>
    </row>
    <row r="347" spans="1:3" x14ac:dyDescent="0.25">
      <c r="A347" s="125">
        <v>45778</v>
      </c>
      <c r="B347" s="123">
        <v>45775</v>
      </c>
      <c r="C347" s="124">
        <v>45772</v>
      </c>
    </row>
    <row r="348" spans="1:3" x14ac:dyDescent="0.25">
      <c r="A348" s="125">
        <v>45809</v>
      </c>
      <c r="B348" s="123">
        <v>45805</v>
      </c>
      <c r="C348" s="124">
        <v>45804</v>
      </c>
    </row>
    <row r="349" spans="1:3" x14ac:dyDescent="0.25">
      <c r="A349" s="125">
        <v>45839</v>
      </c>
      <c r="B349" s="123">
        <v>45834</v>
      </c>
      <c r="C349" s="124">
        <v>45833</v>
      </c>
    </row>
    <row r="350" spans="1:3" x14ac:dyDescent="0.25">
      <c r="A350" s="125">
        <v>45870</v>
      </c>
      <c r="B350" s="123">
        <v>45867</v>
      </c>
      <c r="C350" s="124">
        <v>45866</v>
      </c>
    </row>
    <row r="351" spans="1:3" x14ac:dyDescent="0.25">
      <c r="A351" s="125">
        <v>45901</v>
      </c>
      <c r="B351" s="123">
        <v>45896</v>
      </c>
      <c r="C351" s="124">
        <v>45895</v>
      </c>
    </row>
    <row r="352" spans="1:3" x14ac:dyDescent="0.25">
      <c r="A352" s="125">
        <v>45931</v>
      </c>
      <c r="B352" s="123">
        <v>45926</v>
      </c>
      <c r="C352" s="124">
        <v>45925</v>
      </c>
    </row>
    <row r="353" spans="1:3" x14ac:dyDescent="0.25">
      <c r="A353" s="125">
        <v>45962</v>
      </c>
      <c r="B353" s="123">
        <v>45959</v>
      </c>
      <c r="C353" s="124">
        <v>45958</v>
      </c>
    </row>
    <row r="354" spans="1:3" x14ac:dyDescent="0.25">
      <c r="A354" s="125">
        <v>45992</v>
      </c>
      <c r="B354" s="123">
        <v>45986</v>
      </c>
      <c r="C354" s="124">
        <v>45985</v>
      </c>
    </row>
    <row r="355" spans="1:3" x14ac:dyDescent="0.25">
      <c r="A355" s="125">
        <v>46023</v>
      </c>
      <c r="B355" s="123">
        <v>46020</v>
      </c>
      <c r="C355" s="124">
        <v>46017</v>
      </c>
    </row>
    <row r="356" spans="1:3" x14ac:dyDescent="0.25">
      <c r="A356" s="125">
        <v>46054</v>
      </c>
      <c r="B356" s="123">
        <v>46050</v>
      </c>
      <c r="C356" s="124">
        <v>46049</v>
      </c>
    </row>
    <row r="357" spans="1:3" x14ac:dyDescent="0.25">
      <c r="A357" s="125">
        <v>46082</v>
      </c>
      <c r="B357" s="123">
        <v>46078</v>
      </c>
      <c r="C357" s="124">
        <v>46077</v>
      </c>
    </row>
    <row r="358" spans="1:3" x14ac:dyDescent="0.25">
      <c r="A358" s="125">
        <v>46113</v>
      </c>
      <c r="B358" s="123">
        <v>46108</v>
      </c>
      <c r="C358" s="124">
        <v>46107</v>
      </c>
    </row>
    <row r="359" spans="1:3" x14ac:dyDescent="0.25">
      <c r="A359" s="125">
        <v>46143</v>
      </c>
      <c r="B359" s="123">
        <v>46140</v>
      </c>
      <c r="C359" s="124">
        <v>46139</v>
      </c>
    </row>
    <row r="360" spans="1:3" x14ac:dyDescent="0.25">
      <c r="A360" s="125">
        <v>46174</v>
      </c>
      <c r="B360" s="123">
        <v>46169</v>
      </c>
      <c r="C360" s="124">
        <v>46168</v>
      </c>
    </row>
    <row r="361" spans="1:3" x14ac:dyDescent="0.25">
      <c r="A361" s="125">
        <v>46204</v>
      </c>
      <c r="B361" s="123">
        <v>46199</v>
      </c>
      <c r="C361" s="124">
        <v>46198</v>
      </c>
    </row>
    <row r="362" spans="1:3" x14ac:dyDescent="0.25">
      <c r="A362" s="125">
        <v>46235</v>
      </c>
      <c r="B362" s="123">
        <v>46232</v>
      </c>
      <c r="C362" s="124">
        <v>46231</v>
      </c>
    </row>
    <row r="363" spans="1:3" x14ac:dyDescent="0.25">
      <c r="A363" s="125">
        <v>46266</v>
      </c>
      <c r="B363" s="123">
        <v>46261</v>
      </c>
      <c r="C363" s="124">
        <v>46260</v>
      </c>
    </row>
    <row r="364" spans="1:3" x14ac:dyDescent="0.25">
      <c r="A364" s="125">
        <v>46296</v>
      </c>
      <c r="B364" s="123">
        <v>46293</v>
      </c>
      <c r="C364" s="124">
        <v>46290</v>
      </c>
    </row>
    <row r="365" spans="1:3" x14ac:dyDescent="0.25">
      <c r="A365" s="125">
        <v>46327</v>
      </c>
      <c r="B365" s="123">
        <v>46323</v>
      </c>
      <c r="C365" s="124">
        <v>46322</v>
      </c>
    </row>
    <row r="366" spans="1:3" x14ac:dyDescent="0.25">
      <c r="A366" s="125">
        <v>46357</v>
      </c>
      <c r="B366" s="123">
        <v>46351</v>
      </c>
      <c r="C366" s="124">
        <v>46350</v>
      </c>
    </row>
    <row r="367" spans="1:3" x14ac:dyDescent="0.25">
      <c r="A367" s="125">
        <v>46388</v>
      </c>
      <c r="B367" s="123">
        <v>46385</v>
      </c>
      <c r="C367" s="124">
        <v>46384</v>
      </c>
    </row>
    <row r="368" spans="1:3" x14ac:dyDescent="0.25">
      <c r="A368" s="125">
        <v>46419</v>
      </c>
      <c r="B368" s="123">
        <v>46414</v>
      </c>
      <c r="C368" s="124">
        <v>46413</v>
      </c>
    </row>
    <row r="369" spans="1:3" x14ac:dyDescent="0.25">
      <c r="A369" s="125">
        <v>46447</v>
      </c>
      <c r="B369" s="123">
        <v>46442</v>
      </c>
      <c r="C369" s="124">
        <v>46441</v>
      </c>
    </row>
    <row r="370" spans="1:3" x14ac:dyDescent="0.25">
      <c r="A370" s="125">
        <v>46478</v>
      </c>
      <c r="B370" s="123">
        <v>46475</v>
      </c>
      <c r="C370" s="124">
        <v>46471</v>
      </c>
    </row>
    <row r="371" spans="1:3" x14ac:dyDescent="0.25">
      <c r="A371" s="125">
        <v>46508</v>
      </c>
      <c r="B371" s="123">
        <v>46505</v>
      </c>
      <c r="C371" s="124">
        <v>46504</v>
      </c>
    </row>
    <row r="372" spans="1:3" x14ac:dyDescent="0.25">
      <c r="A372" s="125">
        <v>46539</v>
      </c>
      <c r="B372" s="123">
        <v>46533</v>
      </c>
      <c r="C372" s="124">
        <v>46532</v>
      </c>
    </row>
    <row r="373" spans="1:3" x14ac:dyDescent="0.25">
      <c r="A373" s="125">
        <v>46569</v>
      </c>
      <c r="B373" s="123">
        <v>46566</v>
      </c>
      <c r="C373" s="124">
        <v>46563</v>
      </c>
    </row>
    <row r="374" spans="1:3" x14ac:dyDescent="0.25">
      <c r="A374" s="125">
        <v>46600</v>
      </c>
      <c r="B374" s="123">
        <v>46596</v>
      </c>
      <c r="C374" s="124">
        <v>46595</v>
      </c>
    </row>
    <row r="375" spans="1:3" x14ac:dyDescent="0.25">
      <c r="A375" s="125">
        <v>46631</v>
      </c>
      <c r="B375" s="123">
        <v>46626</v>
      </c>
      <c r="C375" s="124">
        <v>46625</v>
      </c>
    </row>
    <row r="376" spans="1:3" x14ac:dyDescent="0.25">
      <c r="A376" s="125">
        <v>46661</v>
      </c>
      <c r="B376" s="123">
        <v>46658</v>
      </c>
      <c r="C376" s="124">
        <v>46657</v>
      </c>
    </row>
    <row r="377" spans="1:3" x14ac:dyDescent="0.25">
      <c r="A377" s="125">
        <v>46692</v>
      </c>
      <c r="B377" s="123">
        <v>46687</v>
      </c>
      <c r="C377" s="124">
        <v>46686</v>
      </c>
    </row>
    <row r="378" spans="1:3" x14ac:dyDescent="0.25">
      <c r="A378" s="125">
        <v>46722</v>
      </c>
      <c r="B378" s="123">
        <v>46717</v>
      </c>
      <c r="C378" s="124">
        <v>46715</v>
      </c>
    </row>
    <row r="379" spans="1:3" x14ac:dyDescent="0.25">
      <c r="A379" s="125">
        <v>46753</v>
      </c>
      <c r="B379" s="123">
        <v>46749</v>
      </c>
      <c r="C379" s="124">
        <v>46748</v>
      </c>
    </row>
    <row r="380" spans="1:3" x14ac:dyDescent="0.25">
      <c r="A380" s="125">
        <v>46784</v>
      </c>
      <c r="B380" s="123">
        <v>46779</v>
      </c>
      <c r="C380" s="124">
        <v>46778</v>
      </c>
    </row>
    <row r="381" spans="1:3" x14ac:dyDescent="0.25">
      <c r="A381" s="125">
        <v>46813</v>
      </c>
      <c r="B381" s="123">
        <v>46808</v>
      </c>
      <c r="C381" s="124">
        <v>46807</v>
      </c>
    </row>
    <row r="382" spans="1:3" x14ac:dyDescent="0.25">
      <c r="A382" s="125">
        <v>46844</v>
      </c>
      <c r="B382" s="123">
        <v>46841</v>
      </c>
      <c r="C382" s="124">
        <v>46840</v>
      </c>
    </row>
    <row r="383" spans="1:3" x14ac:dyDescent="0.25">
      <c r="A383" s="125">
        <v>46874</v>
      </c>
      <c r="B383" s="123">
        <v>46869</v>
      </c>
      <c r="C383" s="124">
        <v>46868</v>
      </c>
    </row>
    <row r="384" spans="1:3" x14ac:dyDescent="0.25">
      <c r="A384" s="125">
        <v>46905</v>
      </c>
      <c r="B384" s="123">
        <v>46899</v>
      </c>
      <c r="C384" s="124">
        <v>46898</v>
      </c>
    </row>
    <row r="385" spans="1:3" x14ac:dyDescent="0.25">
      <c r="A385" s="125">
        <v>46935</v>
      </c>
      <c r="B385" s="123">
        <v>46932</v>
      </c>
      <c r="C385" s="124">
        <v>46931</v>
      </c>
    </row>
    <row r="386" spans="1:3" x14ac:dyDescent="0.25">
      <c r="A386" s="125">
        <v>46966</v>
      </c>
      <c r="B386" s="123">
        <v>46961</v>
      </c>
      <c r="C386" s="124">
        <v>46960</v>
      </c>
    </row>
    <row r="387" spans="1:3" x14ac:dyDescent="0.25">
      <c r="A387" s="125">
        <v>46997</v>
      </c>
      <c r="B387" s="123">
        <v>46994</v>
      </c>
      <c r="C387" s="124">
        <v>46993</v>
      </c>
    </row>
    <row r="388" spans="1:3" x14ac:dyDescent="0.25">
      <c r="A388" s="125">
        <v>47027</v>
      </c>
      <c r="B388" s="123">
        <v>47023</v>
      </c>
      <c r="C388" s="124">
        <v>47022</v>
      </c>
    </row>
    <row r="389" spans="1:3" x14ac:dyDescent="0.25">
      <c r="A389" s="125">
        <v>47058</v>
      </c>
      <c r="B389" s="123">
        <v>47053</v>
      </c>
      <c r="C389" s="124">
        <v>47052</v>
      </c>
    </row>
    <row r="390" spans="1:3" x14ac:dyDescent="0.25">
      <c r="A390" s="125">
        <v>47088</v>
      </c>
      <c r="B390" s="123">
        <v>47085</v>
      </c>
      <c r="C390" s="124">
        <v>47084</v>
      </c>
    </row>
    <row r="391" spans="1:3" x14ac:dyDescent="0.25">
      <c r="A391" s="125">
        <v>47119</v>
      </c>
      <c r="B391" s="123">
        <v>47114</v>
      </c>
      <c r="C391" s="124">
        <v>47113</v>
      </c>
    </row>
    <row r="392" spans="1:3" x14ac:dyDescent="0.25">
      <c r="A392" s="125">
        <v>47150</v>
      </c>
      <c r="B392" s="123">
        <v>47147</v>
      </c>
      <c r="C392" s="124">
        <v>47144</v>
      </c>
    </row>
    <row r="393" spans="1:3" x14ac:dyDescent="0.25">
      <c r="A393" s="125">
        <v>47178</v>
      </c>
      <c r="B393" s="123">
        <v>47175</v>
      </c>
      <c r="C393" s="124">
        <v>47172</v>
      </c>
    </row>
    <row r="394" spans="1:3" x14ac:dyDescent="0.25">
      <c r="A394" s="125">
        <v>47209</v>
      </c>
      <c r="B394" s="123">
        <v>47204</v>
      </c>
      <c r="C394" s="124">
        <v>47203</v>
      </c>
    </row>
    <row r="395" spans="1:3" x14ac:dyDescent="0.25">
      <c r="A395" s="125">
        <v>47239</v>
      </c>
      <c r="B395" s="123">
        <v>47234</v>
      </c>
      <c r="C395" s="124">
        <v>47233</v>
      </c>
    </row>
    <row r="396" spans="1:3" x14ac:dyDescent="0.25">
      <c r="A396" s="125">
        <v>47270</v>
      </c>
      <c r="B396" s="123">
        <v>47267</v>
      </c>
      <c r="C396" s="124">
        <v>47263</v>
      </c>
    </row>
    <row r="397" spans="1:3" x14ac:dyDescent="0.25">
      <c r="A397" s="125">
        <v>47300</v>
      </c>
      <c r="B397" s="123">
        <v>47296</v>
      </c>
      <c r="C397" s="124">
        <v>47295</v>
      </c>
    </row>
    <row r="398" spans="1:3" x14ac:dyDescent="0.25">
      <c r="A398" s="125">
        <v>47331</v>
      </c>
      <c r="B398" s="123">
        <v>47326</v>
      </c>
      <c r="C398" s="124">
        <v>47325</v>
      </c>
    </row>
    <row r="399" spans="1:3" x14ac:dyDescent="0.25">
      <c r="A399" s="125">
        <v>47362</v>
      </c>
      <c r="B399" s="123">
        <v>47359</v>
      </c>
      <c r="C399" s="124">
        <v>47358</v>
      </c>
    </row>
    <row r="400" spans="1:3" x14ac:dyDescent="0.25">
      <c r="A400" s="125">
        <v>47392</v>
      </c>
      <c r="B400" s="123">
        <v>47387</v>
      </c>
      <c r="C400" s="124">
        <v>47386</v>
      </c>
    </row>
    <row r="401" spans="1:3" x14ac:dyDescent="0.25">
      <c r="A401" s="125">
        <v>47423</v>
      </c>
      <c r="B401" s="123">
        <v>47420</v>
      </c>
      <c r="C401" s="124">
        <v>47417</v>
      </c>
    </row>
    <row r="402" spans="1:3" x14ac:dyDescent="0.25">
      <c r="A402" s="125">
        <v>47453</v>
      </c>
      <c r="B402" s="123">
        <v>47450</v>
      </c>
      <c r="C402" s="124">
        <v>47449</v>
      </c>
    </row>
    <row r="403" spans="1:3" x14ac:dyDescent="0.25">
      <c r="A403" s="125">
        <v>47484</v>
      </c>
      <c r="B403" s="123">
        <v>47479</v>
      </c>
      <c r="C403" s="124">
        <v>47478</v>
      </c>
    </row>
    <row r="404" spans="1:3" x14ac:dyDescent="0.25">
      <c r="A404" s="125">
        <v>47515</v>
      </c>
      <c r="B404" s="123">
        <v>47512</v>
      </c>
      <c r="C404" s="124">
        <v>47511</v>
      </c>
    </row>
    <row r="405" spans="1:3" x14ac:dyDescent="0.25">
      <c r="A405" s="125">
        <v>47543</v>
      </c>
      <c r="B405" s="123">
        <v>47540</v>
      </c>
      <c r="C405" s="124">
        <v>47539</v>
      </c>
    </row>
    <row r="406" spans="1:3" x14ac:dyDescent="0.25">
      <c r="A406" s="125">
        <v>47574</v>
      </c>
      <c r="B406" s="123">
        <v>47569</v>
      </c>
      <c r="C406" s="124">
        <v>47568</v>
      </c>
    </row>
    <row r="407" spans="1:3" x14ac:dyDescent="0.25">
      <c r="A407" s="125">
        <v>47604</v>
      </c>
      <c r="B407" s="123">
        <v>47599</v>
      </c>
      <c r="C407" s="124">
        <v>47598</v>
      </c>
    </row>
    <row r="408" spans="1:3" x14ac:dyDescent="0.25">
      <c r="A408" s="125">
        <v>47635</v>
      </c>
      <c r="B408" s="123">
        <v>47632</v>
      </c>
      <c r="C408" s="124">
        <v>47631</v>
      </c>
    </row>
    <row r="409" spans="1:3" x14ac:dyDescent="0.25">
      <c r="A409" s="125">
        <v>47665</v>
      </c>
      <c r="B409" s="123">
        <v>47660</v>
      </c>
      <c r="C409" s="124">
        <v>47659</v>
      </c>
    </row>
    <row r="410" spans="1:3" x14ac:dyDescent="0.25">
      <c r="A410" s="125">
        <v>47696</v>
      </c>
      <c r="B410" s="123">
        <v>47693</v>
      </c>
      <c r="C410" s="124">
        <v>47690</v>
      </c>
    </row>
    <row r="411" spans="1:3" x14ac:dyDescent="0.25">
      <c r="A411" s="125">
        <v>47727</v>
      </c>
      <c r="B411" s="123">
        <v>47723</v>
      </c>
      <c r="C411" s="124">
        <v>47722</v>
      </c>
    </row>
    <row r="412" spans="1:3" x14ac:dyDescent="0.25">
      <c r="A412" s="125">
        <v>47757</v>
      </c>
      <c r="B412" s="123">
        <v>47752</v>
      </c>
      <c r="C412" s="124">
        <v>47751</v>
      </c>
    </row>
    <row r="413" spans="1:3" x14ac:dyDescent="0.25">
      <c r="A413" s="125">
        <v>47788</v>
      </c>
      <c r="B413" s="123">
        <v>47785</v>
      </c>
      <c r="C413" s="124">
        <v>47784</v>
      </c>
    </row>
    <row r="414" spans="1:3" ht="13.8" thickBot="1" x14ac:dyDescent="0.3">
      <c r="A414" s="126">
        <v>47818</v>
      </c>
      <c r="B414" s="127">
        <v>47813</v>
      </c>
      <c r="C414" s="128">
        <v>47812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U364"/>
  <sheetViews>
    <sheetView workbookViewId="0">
      <selection activeCell="G6" sqref="G6:BI294"/>
    </sheetView>
  </sheetViews>
  <sheetFormatPr defaultRowHeight="13.2" x14ac:dyDescent="0.25"/>
  <cols>
    <col min="6" max="6" width="11.5546875" style="8" customWidth="1"/>
    <col min="7" max="8" width="9.109375" style="7" customWidth="1"/>
    <col min="9" max="9" width="11.44140625" style="7" customWidth="1"/>
    <col min="10" max="10" width="10.5546875" style="7" customWidth="1"/>
    <col min="11" max="12" width="9.109375" style="7" customWidth="1"/>
    <col min="13" max="13" width="13.109375" style="7" customWidth="1"/>
    <col min="14" max="14" width="13" style="7" customWidth="1"/>
    <col min="15" max="15" width="10.33203125" style="7" customWidth="1"/>
    <col min="16" max="16" width="9.6640625" style="7" customWidth="1"/>
    <col min="17" max="17" width="11.88671875" style="7" customWidth="1"/>
    <col min="18" max="18" width="10.109375" style="7" customWidth="1"/>
    <col min="19" max="19" width="11.33203125" style="4" customWidth="1"/>
    <col min="20" max="20" width="11.109375" style="4" customWidth="1"/>
    <col min="21" max="21" width="9" style="4" customWidth="1"/>
    <col min="22" max="22" width="11.33203125" style="4" customWidth="1"/>
    <col min="23" max="23" width="9.44140625" style="4" customWidth="1"/>
    <col min="24" max="24" width="14.33203125" style="4" customWidth="1"/>
    <col min="25" max="25" width="10.88671875" style="4" customWidth="1"/>
    <col min="26" max="26" width="9.109375" style="4" customWidth="1"/>
    <col min="27" max="27" width="13.109375" style="4" customWidth="1"/>
    <col min="28" max="73" width="9.109375" style="4" customWidth="1"/>
  </cols>
  <sheetData>
    <row r="1" spans="2:61" x14ac:dyDescent="0.25">
      <c r="G1" s="7" t="str">
        <f>G3</f>
        <v>NG</v>
      </c>
      <c r="H1" s="7" t="str">
        <f t="shared" ref="H1:BH1" si="0">H3</f>
        <v>NG</v>
      </c>
      <c r="I1" s="7" t="str">
        <f t="shared" si="0"/>
        <v>INTNS</v>
      </c>
      <c r="J1" s="7" t="str">
        <f t="shared" si="0"/>
        <v>IF-ANR/OK</v>
      </c>
      <c r="K1" s="7" t="str">
        <f t="shared" si="0"/>
        <v>IF-NGPL/MIDCON</v>
      </c>
      <c r="L1" s="7" t="str">
        <f t="shared" si="0"/>
        <v>IF-NNG/DEMARCAT</v>
      </c>
      <c r="M1" s="7" t="str">
        <f t="shared" si="0"/>
        <v>IF-NNG/TOK</v>
      </c>
      <c r="N1" s="7" t="str">
        <f t="shared" si="0"/>
        <v>IF-NNG/VENT</v>
      </c>
      <c r="O1" s="7" t="str">
        <f t="shared" si="0"/>
        <v>IF-NGPL/LA</v>
      </c>
      <c r="P1" s="7" t="str">
        <f t="shared" si="0"/>
        <v>IF-NORAM/EAST</v>
      </c>
      <c r="Q1" s="7" t="str">
        <f t="shared" si="0"/>
        <v>IF-ONG/OKLAHOMA</v>
      </c>
      <c r="R1" s="7" t="str">
        <f t="shared" si="0"/>
        <v>IF-PAN/TX/OK</v>
      </c>
      <c r="S1" s="7" t="str">
        <f t="shared" si="0"/>
        <v>IF-WNG/TOK</v>
      </c>
      <c r="T1" s="7" t="str">
        <f t="shared" si="0"/>
        <v>IF-TRUNKL/FLDZN</v>
      </c>
      <c r="U1" s="7" t="str">
        <f t="shared" si="0"/>
        <v>IF-TRUNKL/LA</v>
      </c>
      <c r="V1" s="7" t="str">
        <f t="shared" si="0"/>
        <v>MICH_CG-GD</v>
      </c>
      <c r="W1" s="7" t="str">
        <f t="shared" si="0"/>
        <v>ML7/CG</v>
      </c>
      <c r="X1" s="7" t="str">
        <f t="shared" si="0"/>
        <v>NGI/CHI. GATE</v>
      </c>
      <c r="Y1" s="7" t="str">
        <f t="shared" si="0"/>
        <v>NGI-PGE/CG</v>
      </c>
      <c r="Z1" s="7" t="str">
        <f t="shared" si="0"/>
        <v>IF-CGT/APPALAC</v>
      </c>
      <c r="AA1" s="7" t="str">
        <f t="shared" si="0"/>
        <v>IF-CNG/APPALACH</v>
      </c>
      <c r="AB1" s="7" t="str">
        <f t="shared" si="0"/>
        <v>IF-COLGULF/LA</v>
      </c>
      <c r="AC1" s="7" t="str">
        <f t="shared" si="0"/>
        <v>IF-FGT/Z1</v>
      </c>
      <c r="AD1" s="7" t="str">
        <f t="shared" si="0"/>
        <v>IF-FGT/Z2</v>
      </c>
      <c r="AE1" s="7" t="str">
        <f t="shared" si="0"/>
        <v>IF-FGT/Z3</v>
      </c>
      <c r="AF1" s="7" t="str">
        <f t="shared" si="0"/>
        <v>IF-HEHUB</v>
      </c>
      <c r="AG1" s="7" t="str">
        <f t="shared" si="0"/>
        <v>IF-SONAT/LA</v>
      </c>
      <c r="AH1" s="7" t="str">
        <f t="shared" si="0"/>
        <v>IF-TENN/LA</v>
      </c>
      <c r="AI1" s="7" t="str">
        <f t="shared" si="0"/>
        <v>IF-TETCO/ELA</v>
      </c>
      <c r="AJ1" s="7" t="str">
        <f t="shared" si="0"/>
        <v>IF-TETCO/WLA</v>
      </c>
      <c r="AK1" s="7" t="str">
        <f t="shared" si="0"/>
        <v>IF-TGT/Z1</v>
      </c>
      <c r="AL1" s="7" t="str">
        <f t="shared" si="0"/>
        <v>IF-TRANSCO/Z1</v>
      </c>
      <c r="AM1" s="7" t="str">
        <f t="shared" si="0"/>
        <v>IF-TRUNKL/TX</v>
      </c>
      <c r="AN1" s="7" t="str">
        <f t="shared" si="0"/>
        <v>IF-TRANSCO/Z2</v>
      </c>
      <c r="AO1" s="7" t="str">
        <f t="shared" si="0"/>
        <v>IF-TRANSCO/Z3</v>
      </c>
      <c r="AP1" s="7" t="str">
        <f t="shared" si="0"/>
        <v>IF-TRANSCO/Z6</v>
      </c>
      <c r="AQ1" s="7" t="str">
        <f t="shared" si="0"/>
        <v>IF-HPL/SHPCHAN</v>
      </c>
      <c r="AR1" s="7" t="str">
        <f t="shared" si="0"/>
        <v>IF-CIG/RKYMTN</v>
      </c>
      <c r="AS1" s="7" t="str">
        <f t="shared" si="0"/>
        <v>IF-ELPO/PERMIAN</v>
      </c>
      <c r="AT1" s="7" t="str">
        <f t="shared" si="0"/>
        <v>IF-ELPO/SJ</v>
      </c>
      <c r="AU1" s="7" t="str">
        <f t="shared" si="0"/>
        <v>IF-NTHWST/CANBR</v>
      </c>
      <c r="AV1" s="7" t="str">
        <f t="shared" si="0"/>
        <v>IF-NWPL_ROCKY_M</v>
      </c>
      <c r="AW1" s="7" t="str">
        <f t="shared" si="0"/>
        <v>IF-QUESTAR</v>
      </c>
      <c r="AX1" s="7" t="str">
        <f t="shared" si="0"/>
        <v>NGI-SOCAL</v>
      </c>
      <c r="AY1" s="7" t="str">
        <f t="shared" si="0"/>
        <v>DJ/BASIN/CIG</v>
      </c>
      <c r="AZ1" s="7" t="str">
        <f t="shared" si="0"/>
        <v>IF-VALERO/TX</v>
      </c>
      <c r="BA1" s="7" t="str">
        <f t="shared" si="0"/>
        <v>IF-WAHA</v>
      </c>
      <c r="BB1" s="7" t="str">
        <f t="shared" si="0"/>
        <v>IF-TETCO/STX</v>
      </c>
      <c r="BC1" s="7" t="str">
        <f t="shared" si="0"/>
        <v>IF-ANR/LA</v>
      </c>
      <c r="BD1" s="7" t="str">
        <f t="shared" si="0"/>
        <v>IF-TENN/TX</v>
      </c>
      <c r="BE1" s="7" t="str">
        <f t="shared" si="0"/>
        <v>IF-TGT/ZSL</v>
      </c>
      <c r="BF1" s="7" t="str">
        <f t="shared" si="0"/>
        <v>IF-NGPLTXOK</v>
      </c>
      <c r="BG1" s="7" t="str">
        <f t="shared" si="0"/>
        <v>IF-KATY</v>
      </c>
      <c r="BH1" s="7" t="str">
        <f t="shared" si="0"/>
        <v>IF-TENN/LA_OFF</v>
      </c>
      <c r="BI1" s="1" t="s">
        <v>256</v>
      </c>
    </row>
    <row r="2" spans="2:61" x14ac:dyDescent="0.25">
      <c r="G2" s="7">
        <v>2</v>
      </c>
      <c r="H2" s="7">
        <f>G2+1</f>
        <v>3</v>
      </c>
      <c r="I2" s="7">
        <f t="shared" ref="I2:BH2" si="1">H2+1</f>
        <v>4</v>
      </c>
      <c r="J2" s="7">
        <f t="shared" si="1"/>
        <v>5</v>
      </c>
      <c r="K2" s="7">
        <f t="shared" si="1"/>
        <v>6</v>
      </c>
      <c r="L2" s="7">
        <f t="shared" si="1"/>
        <v>7</v>
      </c>
      <c r="M2" s="7">
        <f t="shared" si="1"/>
        <v>8</v>
      </c>
      <c r="N2" s="7">
        <f t="shared" si="1"/>
        <v>9</v>
      </c>
      <c r="O2" s="7">
        <f t="shared" si="1"/>
        <v>10</v>
      </c>
      <c r="P2" s="7">
        <f t="shared" si="1"/>
        <v>11</v>
      </c>
      <c r="Q2" s="7">
        <f t="shared" si="1"/>
        <v>12</v>
      </c>
      <c r="R2" s="7">
        <f t="shared" si="1"/>
        <v>13</v>
      </c>
      <c r="S2" s="7">
        <f t="shared" si="1"/>
        <v>14</v>
      </c>
      <c r="T2" s="7">
        <f t="shared" si="1"/>
        <v>15</v>
      </c>
      <c r="U2" s="7">
        <f t="shared" si="1"/>
        <v>16</v>
      </c>
      <c r="V2" s="7">
        <f t="shared" si="1"/>
        <v>17</v>
      </c>
      <c r="W2" s="7">
        <f t="shared" si="1"/>
        <v>18</v>
      </c>
      <c r="X2" s="7">
        <f t="shared" si="1"/>
        <v>19</v>
      </c>
      <c r="Y2" s="7">
        <f t="shared" si="1"/>
        <v>20</v>
      </c>
      <c r="Z2" s="7">
        <f t="shared" si="1"/>
        <v>21</v>
      </c>
      <c r="AA2" s="7">
        <f t="shared" si="1"/>
        <v>22</v>
      </c>
      <c r="AB2" s="7">
        <f t="shared" si="1"/>
        <v>23</v>
      </c>
      <c r="AC2" s="7">
        <f t="shared" si="1"/>
        <v>24</v>
      </c>
      <c r="AD2" s="7">
        <f t="shared" si="1"/>
        <v>25</v>
      </c>
      <c r="AE2" s="7">
        <f t="shared" si="1"/>
        <v>26</v>
      </c>
      <c r="AF2" s="7">
        <f t="shared" si="1"/>
        <v>27</v>
      </c>
      <c r="AG2" s="7">
        <f t="shared" si="1"/>
        <v>28</v>
      </c>
      <c r="AH2" s="7">
        <f t="shared" si="1"/>
        <v>29</v>
      </c>
      <c r="AI2" s="7">
        <f t="shared" si="1"/>
        <v>30</v>
      </c>
      <c r="AJ2" s="7">
        <f t="shared" si="1"/>
        <v>31</v>
      </c>
      <c r="AK2" s="7">
        <f t="shared" si="1"/>
        <v>32</v>
      </c>
      <c r="AL2" s="7">
        <f t="shared" si="1"/>
        <v>33</v>
      </c>
      <c r="AM2" s="7">
        <f t="shared" si="1"/>
        <v>34</v>
      </c>
      <c r="AN2" s="7">
        <f t="shared" si="1"/>
        <v>35</v>
      </c>
      <c r="AO2" s="7">
        <f t="shared" si="1"/>
        <v>36</v>
      </c>
      <c r="AP2" s="7">
        <f t="shared" si="1"/>
        <v>37</v>
      </c>
      <c r="AQ2" s="7">
        <f t="shared" si="1"/>
        <v>38</v>
      </c>
      <c r="AR2" s="7">
        <f t="shared" si="1"/>
        <v>39</v>
      </c>
      <c r="AS2" s="7">
        <f t="shared" si="1"/>
        <v>40</v>
      </c>
      <c r="AT2" s="7">
        <f t="shared" si="1"/>
        <v>41</v>
      </c>
      <c r="AU2" s="7">
        <f t="shared" si="1"/>
        <v>42</v>
      </c>
      <c r="AV2" s="7">
        <f t="shared" si="1"/>
        <v>43</v>
      </c>
      <c r="AW2" s="7">
        <f t="shared" si="1"/>
        <v>44</v>
      </c>
      <c r="AX2" s="7">
        <f t="shared" si="1"/>
        <v>45</v>
      </c>
      <c r="AY2" s="7">
        <f t="shared" si="1"/>
        <v>46</v>
      </c>
      <c r="AZ2" s="7">
        <f t="shared" si="1"/>
        <v>47</v>
      </c>
      <c r="BA2" s="7">
        <f t="shared" si="1"/>
        <v>48</v>
      </c>
      <c r="BB2" s="7">
        <f t="shared" si="1"/>
        <v>49</v>
      </c>
      <c r="BC2" s="7">
        <f t="shared" si="1"/>
        <v>50</v>
      </c>
      <c r="BD2" s="7">
        <f t="shared" si="1"/>
        <v>51</v>
      </c>
      <c r="BE2" s="7">
        <f t="shared" si="1"/>
        <v>52</v>
      </c>
      <c r="BF2" s="7">
        <f t="shared" si="1"/>
        <v>53</v>
      </c>
      <c r="BG2" s="7">
        <f t="shared" si="1"/>
        <v>54</v>
      </c>
      <c r="BH2" s="7">
        <f t="shared" si="1"/>
        <v>55</v>
      </c>
      <c r="BI2" s="7">
        <v>56</v>
      </c>
    </row>
    <row r="3" spans="2:61" x14ac:dyDescent="0.25">
      <c r="B3" s="209">
        <f>SUM(B6:B105)</f>
        <v>6140.0566853001674</v>
      </c>
      <c r="F3" s="9" t="s">
        <v>31</v>
      </c>
      <c r="G3" s="7" t="s">
        <v>32</v>
      </c>
      <c r="H3" s="11" t="s">
        <v>32</v>
      </c>
      <c r="I3" s="11" t="s">
        <v>216</v>
      </c>
      <c r="J3" s="11" t="s">
        <v>4</v>
      </c>
      <c r="K3" s="11" t="s">
        <v>5</v>
      </c>
      <c r="L3" s="11" t="s">
        <v>39</v>
      </c>
      <c r="M3" s="11" t="s">
        <v>36</v>
      </c>
      <c r="N3" s="11" t="s">
        <v>6</v>
      </c>
      <c r="O3" s="11" t="s">
        <v>38</v>
      </c>
      <c r="P3" s="11" t="s">
        <v>37</v>
      </c>
      <c r="Q3" s="12" t="s">
        <v>7</v>
      </c>
      <c r="R3" s="11" t="s">
        <v>8</v>
      </c>
      <c r="S3" s="11" t="s">
        <v>40</v>
      </c>
      <c r="T3" s="11" t="s">
        <v>9</v>
      </c>
      <c r="U3" s="11" t="s">
        <v>10</v>
      </c>
      <c r="V3" s="11" t="s">
        <v>11</v>
      </c>
      <c r="W3" s="11" t="s">
        <v>53</v>
      </c>
      <c r="X3" s="11" t="s">
        <v>12</v>
      </c>
      <c r="Y3" s="11" t="s">
        <v>50</v>
      </c>
      <c r="Z3" s="11" t="s">
        <v>13</v>
      </c>
      <c r="AA3" s="11" t="s">
        <v>14</v>
      </c>
      <c r="AB3" s="13" t="s">
        <v>44</v>
      </c>
      <c r="AC3" s="14" t="s">
        <v>15</v>
      </c>
      <c r="AD3" s="4" t="s">
        <v>16</v>
      </c>
      <c r="AE3" s="4" t="s">
        <v>17</v>
      </c>
      <c r="AF3" s="4" t="s">
        <v>18</v>
      </c>
      <c r="AG3" s="4" t="s">
        <v>45</v>
      </c>
      <c r="AH3" s="4" t="s">
        <v>19</v>
      </c>
      <c r="AI3" s="4" t="s">
        <v>20</v>
      </c>
      <c r="AJ3" s="4" t="s">
        <v>21</v>
      </c>
      <c r="AK3" s="4" t="s">
        <v>51</v>
      </c>
      <c r="AL3" s="4" t="s">
        <v>47</v>
      </c>
      <c r="AM3" s="4" t="s">
        <v>48</v>
      </c>
      <c r="AN3" s="4" t="s">
        <v>46</v>
      </c>
      <c r="AO3" s="4" t="s">
        <v>3</v>
      </c>
      <c r="AP3" s="4" t="s">
        <v>22</v>
      </c>
      <c r="AQ3" s="4" t="s">
        <v>23</v>
      </c>
      <c r="AR3" s="4" t="s">
        <v>24</v>
      </c>
      <c r="AS3" s="4" t="s">
        <v>25</v>
      </c>
      <c r="AT3" s="4" t="s">
        <v>26</v>
      </c>
      <c r="AU3" s="4" t="s">
        <v>27</v>
      </c>
      <c r="AV3" s="4" t="s">
        <v>28</v>
      </c>
      <c r="AW3" s="4" t="s">
        <v>52</v>
      </c>
      <c r="AX3" s="4" t="s">
        <v>29</v>
      </c>
      <c r="AY3" s="4" t="s">
        <v>49</v>
      </c>
      <c r="AZ3" s="4" t="s">
        <v>54</v>
      </c>
      <c r="BA3" s="4" t="s">
        <v>58</v>
      </c>
      <c r="BB3" s="1" t="s">
        <v>55</v>
      </c>
      <c r="BC3" s="1" t="s">
        <v>56</v>
      </c>
      <c r="BD3" s="1" t="s">
        <v>57</v>
      </c>
      <c r="BE3" s="1" t="s">
        <v>60</v>
      </c>
      <c r="BF3" s="1" t="s">
        <v>59</v>
      </c>
      <c r="BG3" s="1" t="s">
        <v>61</v>
      </c>
      <c r="BH3" s="1" t="s">
        <v>62</v>
      </c>
      <c r="BI3" s="1" t="s">
        <v>256</v>
      </c>
    </row>
    <row r="4" spans="2:61" x14ac:dyDescent="0.25">
      <c r="F4" s="9" t="s">
        <v>33</v>
      </c>
      <c r="G4" s="7" t="s">
        <v>34</v>
      </c>
      <c r="H4" s="7" t="s">
        <v>217</v>
      </c>
      <c r="I4" s="7" t="s">
        <v>218</v>
      </c>
      <c r="J4" s="7" t="s">
        <v>34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</row>
    <row r="5" spans="2:61" x14ac:dyDescent="0.25">
      <c r="F5" s="9" t="s">
        <v>35</v>
      </c>
      <c r="G5" s="7" t="s">
        <v>1</v>
      </c>
      <c r="H5" s="7" t="s">
        <v>1</v>
      </c>
      <c r="I5" s="7" t="s">
        <v>219</v>
      </c>
      <c r="J5" s="7" t="s">
        <v>30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</row>
    <row r="6" spans="2:61" x14ac:dyDescent="0.25">
      <c r="B6" s="209"/>
      <c r="F6" s="77">
        <v>36678</v>
      </c>
      <c r="G6" s="7">
        <v>4.4060000000000006</v>
      </c>
      <c r="H6" s="7">
        <v>0.45</v>
      </c>
      <c r="I6" s="4">
        <v>1</v>
      </c>
      <c r="J6" s="4">
        <v>-0.18600000000000003</v>
      </c>
      <c r="K6" s="4">
        <v>-0.21600000000000003</v>
      </c>
      <c r="L6" s="15">
        <v>-0.18600000000000003</v>
      </c>
      <c r="M6" s="15">
        <v>-0.28600000000000003</v>
      </c>
      <c r="N6" s="4">
        <v>-0.18600000000000003</v>
      </c>
      <c r="O6" s="4">
        <v>-7.6000000000000012E-2</v>
      </c>
      <c r="P6" s="4">
        <v>-0.14599999999999999</v>
      </c>
      <c r="Q6" s="4">
        <v>-0.19600000000000001</v>
      </c>
      <c r="R6" s="4">
        <v>-0.19600000000000001</v>
      </c>
      <c r="S6" s="4">
        <v>-0.21600000000000003</v>
      </c>
      <c r="T6" s="4">
        <v>-7.6000000000000012E-2</v>
      </c>
      <c r="U6" s="4">
        <v>-5.6000000000000008E-2</v>
      </c>
      <c r="V6" s="4">
        <v>0.12400000000000001</v>
      </c>
      <c r="W6" s="4">
        <v>0.12400000000000001</v>
      </c>
      <c r="X6" s="4">
        <v>4.4000000000000004E-2</v>
      </c>
      <c r="Y6" s="4">
        <v>2.4E-2</v>
      </c>
      <c r="Z6" s="4">
        <v>0.12400000000000001</v>
      </c>
      <c r="AA6" s="4">
        <v>0.18400000000000002</v>
      </c>
      <c r="AB6" s="4">
        <v>-5.6000000000000008E-2</v>
      </c>
      <c r="AC6" s="4">
        <v>-5.6000000000000008E-2</v>
      </c>
      <c r="AD6" s="4">
        <v>-1.6E-2</v>
      </c>
      <c r="AE6" s="4">
        <v>-6.6000000000000003E-2</v>
      </c>
      <c r="AF6" s="4">
        <v>-3.6000000000000004E-2</v>
      </c>
      <c r="AG6" s="4">
        <v>-3.6000000000000004E-2</v>
      </c>
      <c r="AH6" s="4">
        <v>-8.5999999999999993E-2</v>
      </c>
      <c r="AI6" s="4">
        <v>-8.5999999999999993E-2</v>
      </c>
      <c r="AJ6" s="4">
        <v>-9.6000000000000002E-2</v>
      </c>
      <c r="AK6" s="4">
        <v>-5.6000000000000008E-2</v>
      </c>
      <c r="AL6" s="4">
        <v>-9.6000000000000002E-2</v>
      </c>
      <c r="AM6" s="4">
        <v>-9.6000000000000002E-2</v>
      </c>
      <c r="AN6" s="4">
        <v>-6.6000000000000003E-2</v>
      </c>
      <c r="AO6" s="4">
        <v>-2.6000000000000002E-2</v>
      </c>
      <c r="AP6" s="4">
        <v>0.314</v>
      </c>
      <c r="AQ6" s="4">
        <v>-2.06E-2</v>
      </c>
      <c r="AR6" s="4">
        <v>-0.81350000000000011</v>
      </c>
      <c r="AS6" s="4">
        <v>-0.30599999999999999</v>
      </c>
      <c r="AT6" s="4">
        <v>-0.53600000000000003</v>
      </c>
      <c r="AU6" s="4">
        <v>-0.7360000000000001</v>
      </c>
      <c r="AV6" s="4">
        <v>-0.75600000000000012</v>
      </c>
      <c r="AW6" s="4">
        <v>-0.84350000000000014</v>
      </c>
      <c r="AX6" s="4">
        <v>-7.6000000000000012E-2</v>
      </c>
      <c r="AY6" s="4">
        <v>-0.81350000000000011</v>
      </c>
      <c r="AZ6" s="4">
        <v>0</v>
      </c>
      <c r="BA6" s="4">
        <v>-2.06E-2</v>
      </c>
      <c r="BB6" s="4">
        <v>-0.156</v>
      </c>
      <c r="BC6" s="4">
        <v>-0.106</v>
      </c>
      <c r="BD6" s="4">
        <v>-0.14599999999999999</v>
      </c>
      <c r="BE6" s="4">
        <v>-5.6000000000000008E-2</v>
      </c>
      <c r="BF6" s="4">
        <v>-0.106</v>
      </c>
      <c r="BG6" s="4">
        <v>-5.0600000000000006E-2</v>
      </c>
      <c r="BH6" s="4">
        <v>-8.5999999999999993E-2</v>
      </c>
      <c r="BI6" s="4">
        <v>-0.46600000000000003</v>
      </c>
    </row>
    <row r="7" spans="2:61" x14ac:dyDescent="0.25">
      <c r="B7" s="209">
        <f t="shared" ref="B7:B70" si="2">C7*D7*10000</f>
        <v>0</v>
      </c>
      <c r="C7">
        <v>60.584591889999999</v>
      </c>
      <c r="D7">
        <f t="shared" ref="D7:D70" si="3">E7-G7</f>
        <v>0</v>
      </c>
      <c r="E7">
        <v>4.0640000000000001</v>
      </c>
      <c r="F7" s="77">
        <v>36708</v>
      </c>
      <c r="G7" s="7">
        <v>4.0640000000000001</v>
      </c>
      <c r="H7" s="7">
        <v>0.59</v>
      </c>
      <c r="I7" s="4">
        <v>6.8108005724551016E-2</v>
      </c>
      <c r="J7" s="4">
        <v>-0.125</v>
      </c>
      <c r="K7" s="4">
        <v>-0.14000000000000001</v>
      </c>
      <c r="L7" s="15">
        <v>-0.1125</v>
      </c>
      <c r="M7" s="15">
        <v>-0.16</v>
      </c>
      <c r="N7" s="4">
        <v>-0.1125</v>
      </c>
      <c r="O7" s="4">
        <v>-5.2499999999999998E-2</v>
      </c>
      <c r="P7" s="4">
        <v>-9.5000000000000001E-2</v>
      </c>
      <c r="Q7" s="4">
        <v>-0.115</v>
      </c>
      <c r="R7" s="4">
        <v>-0.125</v>
      </c>
      <c r="S7" s="4">
        <v>-0.125</v>
      </c>
      <c r="T7" s="4">
        <v>-6.8750000000000006E-2</v>
      </c>
      <c r="U7" s="4">
        <v>-0.05</v>
      </c>
      <c r="V7" s="4">
        <v>0.13750000000000001</v>
      </c>
      <c r="W7" s="4">
        <v>0.13750000000000001</v>
      </c>
      <c r="X7" s="4">
        <v>7.7499999999999999E-2</v>
      </c>
      <c r="Y7" s="4">
        <v>0.47499999999999998</v>
      </c>
      <c r="Z7" s="4">
        <v>0.19500000000000001</v>
      </c>
      <c r="AA7" s="4">
        <v>0.255</v>
      </c>
      <c r="AB7" s="4">
        <v>-2.5000000000000001E-2</v>
      </c>
      <c r="AC7" s="4">
        <v>-2.5000000000000001E-2</v>
      </c>
      <c r="AD7" s="4">
        <v>2.5000000000000001E-3</v>
      </c>
      <c r="AE7" s="4">
        <v>-0.03</v>
      </c>
      <c r="AF7" s="4">
        <v>0</v>
      </c>
      <c r="AG7" s="4">
        <v>-5.0000000000000001E-3</v>
      </c>
      <c r="AH7" s="4">
        <v>-5.5E-2</v>
      </c>
      <c r="AI7" s="4">
        <v>-5.7500000000000002E-2</v>
      </c>
      <c r="AJ7" s="4">
        <v>-6.5000000000000002E-2</v>
      </c>
      <c r="AK7" s="4">
        <v>-1.2500000000000001E-2</v>
      </c>
      <c r="AL7" s="4">
        <v>-0.08</v>
      </c>
      <c r="AM7" s="4">
        <v>-8.7499999999999994E-2</v>
      </c>
      <c r="AN7" s="4">
        <v>-3.5000000000000003E-2</v>
      </c>
      <c r="AO7" s="4">
        <v>5.0000000000000001E-3</v>
      </c>
      <c r="AP7" s="4">
        <v>0.51</v>
      </c>
      <c r="AQ7" s="4">
        <v>7.4999999999999997E-3</v>
      </c>
      <c r="AR7" s="4">
        <v>-0.45500000000000002</v>
      </c>
      <c r="AS7" s="4">
        <v>-0.105</v>
      </c>
      <c r="AT7" s="4">
        <v>-0.2175</v>
      </c>
      <c r="AU7" s="4">
        <v>-0.40500000000000003</v>
      </c>
      <c r="AV7" s="4">
        <v>-0.39750000000000002</v>
      </c>
      <c r="AW7" s="4">
        <v>-0.48499999999999999</v>
      </c>
      <c r="AX7" s="4">
        <v>0.32</v>
      </c>
      <c r="AY7" s="4">
        <v>-0.45500000000000002</v>
      </c>
      <c r="AZ7" s="4">
        <v>0</v>
      </c>
      <c r="BA7" s="4">
        <v>7.4999999999999997E-3</v>
      </c>
      <c r="BB7" s="4">
        <v>-0.12</v>
      </c>
      <c r="BC7" s="4">
        <v>-5.5E-2</v>
      </c>
      <c r="BD7" s="4">
        <v>-8.7499999999999994E-2</v>
      </c>
      <c r="BE7" s="4">
        <v>-2.2499999999999999E-2</v>
      </c>
      <c r="BF7" s="4">
        <v>-7.4999999999999997E-2</v>
      </c>
      <c r="BG7" s="4">
        <v>-2.2499999999999999E-2</v>
      </c>
      <c r="BH7" s="4">
        <v>-5.5E-2</v>
      </c>
      <c r="BI7" s="4">
        <v>-8.2500000000000004E-2</v>
      </c>
    </row>
    <row r="8" spans="2:61" x14ac:dyDescent="0.25">
      <c r="B8" s="209">
        <f t="shared" si="2"/>
        <v>0</v>
      </c>
      <c r="C8">
        <v>11.965248669999999</v>
      </c>
      <c r="D8">
        <f t="shared" si="3"/>
        <v>0</v>
      </c>
      <c r="E8">
        <v>4.0430000000000001</v>
      </c>
      <c r="F8" s="77">
        <v>36739</v>
      </c>
      <c r="G8" s="7">
        <v>4.0430000000000001</v>
      </c>
      <c r="H8" s="7">
        <v>0.59</v>
      </c>
      <c r="I8" s="4">
        <v>6.9012418156786007E-2</v>
      </c>
      <c r="J8" s="4">
        <v>-0.1275</v>
      </c>
      <c r="K8" s="4">
        <v>-0.14249999999999999</v>
      </c>
      <c r="L8" s="15">
        <v>-0.11</v>
      </c>
      <c r="M8" s="15">
        <v>-0.155</v>
      </c>
      <c r="N8" s="4">
        <v>-0.11</v>
      </c>
      <c r="O8" s="4">
        <v>-5.2499999999999998E-2</v>
      </c>
      <c r="P8" s="4">
        <v>-0.09</v>
      </c>
      <c r="Q8" s="4">
        <v>-0.11749999999999999</v>
      </c>
      <c r="R8" s="4">
        <v>-0.1275</v>
      </c>
      <c r="S8" s="4">
        <v>-0.1275</v>
      </c>
      <c r="T8" s="4">
        <v>-6.7500000000000004E-2</v>
      </c>
      <c r="U8" s="4">
        <v>-0.05</v>
      </c>
      <c r="V8" s="4">
        <v>0.14249999999999999</v>
      </c>
      <c r="W8" s="4">
        <v>0.14249999999999999</v>
      </c>
      <c r="X8" s="4">
        <v>7.7499999999999999E-2</v>
      </c>
      <c r="Y8" s="4">
        <v>0.53</v>
      </c>
      <c r="Z8" s="4">
        <v>0.19500000000000001</v>
      </c>
      <c r="AA8" s="4">
        <v>0.26500000000000001</v>
      </c>
      <c r="AB8" s="4">
        <v>-2.5000000000000001E-2</v>
      </c>
      <c r="AC8" s="4">
        <v>-2.5000000000000001E-2</v>
      </c>
      <c r="AD8" s="4">
        <v>2.5000000000000001E-3</v>
      </c>
      <c r="AE8" s="4">
        <v>-0.03</v>
      </c>
      <c r="AF8" s="4">
        <v>5.0000000000000001E-3</v>
      </c>
      <c r="AG8" s="4">
        <v>-5.0000000000000001E-3</v>
      </c>
      <c r="AH8" s="4">
        <v>-5.5E-2</v>
      </c>
      <c r="AI8" s="4">
        <v>-5.7500000000000002E-2</v>
      </c>
      <c r="AJ8" s="4">
        <v>-6.5000000000000002E-2</v>
      </c>
      <c r="AK8" s="4">
        <v>-1.2500000000000001E-2</v>
      </c>
      <c r="AL8" s="4">
        <v>-0.08</v>
      </c>
      <c r="AM8" s="4">
        <v>-8.5000000000000006E-2</v>
      </c>
      <c r="AN8" s="4">
        <v>-3.5000000000000003E-2</v>
      </c>
      <c r="AO8" s="4">
        <v>5.0000000000000001E-3</v>
      </c>
      <c r="AP8" s="4">
        <v>0.55000000000000004</v>
      </c>
      <c r="AQ8" s="4">
        <v>0.01</v>
      </c>
      <c r="AR8" s="4">
        <v>-0.45500000000000002</v>
      </c>
      <c r="AS8" s="4">
        <v>-0.1</v>
      </c>
      <c r="AT8" s="4">
        <v>-0.20250000000000001</v>
      </c>
      <c r="AU8" s="4">
        <v>-0.42</v>
      </c>
      <c r="AV8" s="4">
        <v>-0.39750000000000002</v>
      </c>
      <c r="AW8" s="4">
        <v>-0.48499999999999999</v>
      </c>
      <c r="AX8" s="4">
        <v>0.36749999999999999</v>
      </c>
      <c r="AY8" s="4">
        <v>-0.45500000000000002</v>
      </c>
      <c r="AZ8" s="4">
        <v>0</v>
      </c>
      <c r="BA8" s="4">
        <v>0.01</v>
      </c>
      <c r="BB8" s="4">
        <v>-0.11</v>
      </c>
      <c r="BC8" s="4">
        <v>-5.5E-2</v>
      </c>
      <c r="BD8" s="4">
        <v>-7.7499999999999999E-2</v>
      </c>
      <c r="BE8" s="4">
        <v>-2.2499999999999999E-2</v>
      </c>
      <c r="BF8" s="4">
        <v>-7.7499999999999999E-2</v>
      </c>
      <c r="BG8" s="4">
        <v>-0.02</v>
      </c>
      <c r="BH8" s="4">
        <v>-5.5E-2</v>
      </c>
      <c r="BI8" s="4">
        <v>-6.25E-2</v>
      </c>
    </row>
    <row r="9" spans="2:61" x14ac:dyDescent="0.25">
      <c r="B9" s="209">
        <f t="shared" si="2"/>
        <v>0</v>
      </c>
      <c r="C9">
        <v>-30.898182670000001</v>
      </c>
      <c r="D9">
        <f t="shared" si="3"/>
        <v>0</v>
      </c>
      <c r="E9">
        <v>4.0330000000000004</v>
      </c>
      <c r="F9" s="77">
        <v>36770</v>
      </c>
      <c r="G9" s="7">
        <v>4.0330000000000004</v>
      </c>
      <c r="H9" s="7">
        <v>0.59250000000000003</v>
      </c>
      <c r="I9" s="4">
        <v>6.9966618882238013E-2</v>
      </c>
      <c r="J9" s="4">
        <v>-0.125</v>
      </c>
      <c r="K9" s="4">
        <v>-0.14000000000000001</v>
      </c>
      <c r="L9" s="15">
        <v>-0.105</v>
      </c>
      <c r="M9" s="15">
        <v>-0.16500000000000001</v>
      </c>
      <c r="N9" s="4">
        <v>-0.105</v>
      </c>
      <c r="O9" s="4">
        <v>-5.2499999999999998E-2</v>
      </c>
      <c r="P9" s="4">
        <v>-8.7499999999999994E-2</v>
      </c>
      <c r="Q9" s="4">
        <v>-0.115</v>
      </c>
      <c r="R9" s="4">
        <v>-0.125</v>
      </c>
      <c r="S9" s="4">
        <v>-0.125</v>
      </c>
      <c r="T9" s="4">
        <v>-7.0000000000000007E-2</v>
      </c>
      <c r="U9" s="4">
        <v>-0.05</v>
      </c>
      <c r="V9" s="4">
        <v>0.15</v>
      </c>
      <c r="W9" s="4">
        <v>0.15</v>
      </c>
      <c r="X9" s="4">
        <v>7.4999999999999997E-2</v>
      </c>
      <c r="Y9" s="4">
        <v>0.495</v>
      </c>
      <c r="Z9" s="4">
        <v>0.17</v>
      </c>
      <c r="AA9" s="4">
        <v>0.24</v>
      </c>
      <c r="AB9" s="4">
        <v>-2.5000000000000001E-2</v>
      </c>
      <c r="AC9" s="4">
        <v>-2.5000000000000001E-2</v>
      </c>
      <c r="AD9" s="4">
        <v>2.5000000000000001E-3</v>
      </c>
      <c r="AE9" s="4">
        <v>-0.03</v>
      </c>
      <c r="AF9" s="4">
        <v>5.0000000000000001E-3</v>
      </c>
      <c r="AG9" s="4">
        <v>-5.0000000000000001E-3</v>
      </c>
      <c r="AH9" s="4">
        <v>-5.5E-2</v>
      </c>
      <c r="AI9" s="4">
        <v>-5.7500000000000002E-2</v>
      </c>
      <c r="AJ9" s="4">
        <v>-6.5000000000000002E-2</v>
      </c>
      <c r="AK9" s="4">
        <v>-1.4999999999999999E-2</v>
      </c>
      <c r="AL9" s="4">
        <v>-0.08</v>
      </c>
      <c r="AM9" s="4">
        <v>-0.09</v>
      </c>
      <c r="AN9" s="4">
        <v>-3.5000000000000003E-2</v>
      </c>
      <c r="AO9" s="4">
        <v>5.0000000000000001E-3</v>
      </c>
      <c r="AP9" s="4">
        <v>0.46</v>
      </c>
      <c r="AQ9" s="4">
        <v>5.0000000000000001E-3</v>
      </c>
      <c r="AR9" s="4">
        <v>-0.45500000000000002</v>
      </c>
      <c r="AS9" s="4">
        <v>-0.11</v>
      </c>
      <c r="AT9" s="4">
        <v>-0.20250000000000001</v>
      </c>
      <c r="AU9" s="4">
        <v>-0.435</v>
      </c>
      <c r="AV9" s="4">
        <v>-0.39750000000000002</v>
      </c>
      <c r="AW9" s="4">
        <v>-0.48499999999999999</v>
      </c>
      <c r="AX9" s="4">
        <v>0.33250000000000002</v>
      </c>
      <c r="AY9" s="4">
        <v>-0.45500000000000002</v>
      </c>
      <c r="AZ9" s="4">
        <v>0</v>
      </c>
      <c r="BA9" s="4">
        <v>5.0000000000000001E-3</v>
      </c>
      <c r="BB9" s="4">
        <v>-0.115</v>
      </c>
      <c r="BC9" s="4">
        <v>-5.5E-2</v>
      </c>
      <c r="BD9" s="4">
        <v>-9.5000000000000001E-2</v>
      </c>
      <c r="BE9" s="4">
        <v>-2.5000000000000001E-2</v>
      </c>
      <c r="BF9" s="4">
        <v>-7.7499999999999999E-2</v>
      </c>
      <c r="BG9" s="4">
        <v>-2.5000000000000001E-2</v>
      </c>
      <c r="BH9" s="4">
        <v>-5.5E-2</v>
      </c>
      <c r="BI9" s="4">
        <v>-6.25E-2</v>
      </c>
    </row>
    <row r="10" spans="2:61" x14ac:dyDescent="0.25">
      <c r="B10" s="209">
        <f t="shared" si="2"/>
        <v>0</v>
      </c>
      <c r="C10">
        <v>33.13325717</v>
      </c>
      <c r="D10">
        <f t="shared" si="3"/>
        <v>0</v>
      </c>
      <c r="E10">
        <v>4.05</v>
      </c>
      <c r="F10" s="77">
        <v>36800</v>
      </c>
      <c r="G10" s="7">
        <v>4.05</v>
      </c>
      <c r="H10" s="7">
        <v>0.59499999999999997</v>
      </c>
      <c r="I10" s="4">
        <v>7.0364051970247032E-2</v>
      </c>
      <c r="J10" s="4">
        <v>-0.1225</v>
      </c>
      <c r="K10" s="4">
        <v>-0.13750000000000001</v>
      </c>
      <c r="L10" s="15">
        <v>-9.2499999999999999E-2</v>
      </c>
      <c r="M10" s="15">
        <v>-0.19</v>
      </c>
      <c r="N10" s="4">
        <v>-9.2499999999999999E-2</v>
      </c>
      <c r="O10" s="4">
        <v>-5.2499999999999998E-2</v>
      </c>
      <c r="P10" s="4">
        <v>-8.7499999999999994E-2</v>
      </c>
      <c r="Q10" s="4">
        <v>-0.1125</v>
      </c>
      <c r="R10" s="4">
        <v>-0.1225</v>
      </c>
      <c r="S10" s="4">
        <v>-0.1225</v>
      </c>
      <c r="T10" s="4">
        <v>-7.3749999999999996E-2</v>
      </c>
      <c r="U10" s="4">
        <v>-0.05</v>
      </c>
      <c r="V10" s="4">
        <v>0.17</v>
      </c>
      <c r="W10" s="4">
        <v>0.17</v>
      </c>
      <c r="X10" s="4">
        <v>0.09</v>
      </c>
      <c r="Y10" s="4">
        <v>0.375</v>
      </c>
      <c r="Z10" s="4">
        <v>0.19500000000000001</v>
      </c>
      <c r="AA10" s="4">
        <v>0.25</v>
      </c>
      <c r="AB10" s="4">
        <v>-2.5000000000000001E-2</v>
      </c>
      <c r="AC10" s="4">
        <v>-2.5000000000000001E-2</v>
      </c>
      <c r="AD10" s="4">
        <v>2.5000000000000001E-3</v>
      </c>
      <c r="AE10" s="4">
        <v>-0.03</v>
      </c>
      <c r="AF10" s="4">
        <v>5.0000000000000001E-3</v>
      </c>
      <c r="AG10" s="4">
        <v>-5.0000000000000001E-3</v>
      </c>
      <c r="AH10" s="4">
        <v>-5.5E-2</v>
      </c>
      <c r="AI10" s="4">
        <v>-5.7500000000000002E-2</v>
      </c>
      <c r="AJ10" s="4">
        <v>-6.5000000000000002E-2</v>
      </c>
      <c r="AK10" s="4">
        <v>-1.4999999999999999E-2</v>
      </c>
      <c r="AL10" s="4">
        <v>-6.5000000000000002E-2</v>
      </c>
      <c r="AM10" s="4">
        <v>-9.7500000000000003E-2</v>
      </c>
      <c r="AN10" s="4">
        <v>-3.5000000000000003E-2</v>
      </c>
      <c r="AO10" s="4">
        <v>5.0000000000000001E-3</v>
      </c>
      <c r="AP10" s="4">
        <v>0.53</v>
      </c>
      <c r="AQ10" s="4">
        <v>-2.5000000000000001E-3</v>
      </c>
      <c r="AR10" s="4">
        <v>-0.45500000000000002</v>
      </c>
      <c r="AS10" s="4">
        <v>-0.13500000000000001</v>
      </c>
      <c r="AT10" s="4">
        <v>-0.245</v>
      </c>
      <c r="AU10" s="4">
        <v>-0.3</v>
      </c>
      <c r="AV10" s="4">
        <v>-0.39750000000000002</v>
      </c>
      <c r="AW10" s="4">
        <v>-0.48499999999999999</v>
      </c>
      <c r="AX10" s="4">
        <v>0.22500000000000001</v>
      </c>
      <c r="AY10" s="4">
        <v>-0.45500000000000002</v>
      </c>
      <c r="AZ10" s="4">
        <v>0</v>
      </c>
      <c r="BA10" s="4">
        <v>-2.5000000000000001E-3</v>
      </c>
      <c r="BB10" s="4">
        <v>-0.1</v>
      </c>
      <c r="BC10" s="4">
        <v>-5.5E-2</v>
      </c>
      <c r="BD10" s="4">
        <v>-9.5000000000000001E-2</v>
      </c>
      <c r="BE10" s="4">
        <v>-2.5000000000000001E-2</v>
      </c>
      <c r="BF10" s="4">
        <v>-0.08</v>
      </c>
      <c r="BG10" s="4">
        <v>-3.2500000000000001E-2</v>
      </c>
      <c r="BH10" s="4">
        <v>-5.5E-2</v>
      </c>
      <c r="BI10" s="4">
        <v>-0.11749999999999999</v>
      </c>
    </row>
    <row r="11" spans="2:61" x14ac:dyDescent="0.25">
      <c r="B11" s="209">
        <f t="shared" si="2"/>
        <v>0</v>
      </c>
      <c r="C11">
        <v>122.49628409</v>
      </c>
      <c r="D11">
        <f t="shared" si="3"/>
        <v>0</v>
      </c>
      <c r="E11">
        <v>4.1500000000000004</v>
      </c>
      <c r="F11" s="77">
        <v>36831</v>
      </c>
      <c r="G11" s="7">
        <v>4.1500000000000004</v>
      </c>
      <c r="H11" s="7">
        <v>0.59750000000000003</v>
      </c>
      <c r="I11" s="4">
        <v>7.0924982419675001E-2</v>
      </c>
      <c r="J11" s="4">
        <v>-0.1275</v>
      </c>
      <c r="K11" s="4">
        <v>-0.14749999999999999</v>
      </c>
      <c r="L11" s="15">
        <v>-0.03</v>
      </c>
      <c r="M11" s="15">
        <v>-0.16250000000000001</v>
      </c>
      <c r="N11" s="4">
        <v>0.01</v>
      </c>
      <c r="O11" s="4">
        <v>-6.7500000000000004E-2</v>
      </c>
      <c r="P11" s="4">
        <v>-0.10249999999999999</v>
      </c>
      <c r="Q11" s="4">
        <v>-0.11749999999999999</v>
      </c>
      <c r="R11" s="4">
        <v>-0.1275</v>
      </c>
      <c r="S11" s="4">
        <v>-0.1275</v>
      </c>
      <c r="T11" s="4">
        <v>-7.1249999999999994E-2</v>
      </c>
      <c r="U11" s="4">
        <v>-5.5E-2</v>
      </c>
      <c r="V11" s="4">
        <v>0.25</v>
      </c>
      <c r="W11" s="4">
        <v>0.25</v>
      </c>
      <c r="X11" s="4">
        <v>0.15</v>
      </c>
      <c r="Y11" s="4">
        <v>0.26750000000000002</v>
      </c>
      <c r="Z11" s="4">
        <v>0.29749999999999999</v>
      </c>
      <c r="AA11" s="4">
        <v>0.39</v>
      </c>
      <c r="AB11" s="4">
        <v>-2.75E-2</v>
      </c>
      <c r="AC11" s="4">
        <v>-3.7499999999999999E-2</v>
      </c>
      <c r="AD11" s="4">
        <v>-7.4999999999999997E-3</v>
      </c>
      <c r="AE11" s="4">
        <v>-3.7499999999999999E-2</v>
      </c>
      <c r="AF11" s="4">
        <v>5.0000000000000001E-3</v>
      </c>
      <c r="AG11" s="4">
        <v>-1.2500000000000001E-2</v>
      </c>
      <c r="AH11" s="4">
        <v>-5.7500000000000002E-2</v>
      </c>
      <c r="AI11" s="4">
        <v>-0.05</v>
      </c>
      <c r="AJ11" s="4">
        <v>-6.25E-2</v>
      </c>
      <c r="AK11" s="4">
        <v>-1.7500000000000002E-2</v>
      </c>
      <c r="AL11" s="4">
        <v>-6.1500000000000006E-2</v>
      </c>
      <c r="AM11" s="4">
        <v>-8.7499999999999994E-2</v>
      </c>
      <c r="AN11" s="4">
        <v>-2.2499999999999999E-2</v>
      </c>
      <c r="AO11" s="4">
        <v>1.2500000000000001E-2</v>
      </c>
      <c r="AP11" s="4">
        <v>0.9</v>
      </c>
      <c r="AQ11" s="4">
        <v>-4.2500000000000003E-2</v>
      </c>
      <c r="AR11" s="4">
        <v>-0.38750000000000001</v>
      </c>
      <c r="AS11" s="4">
        <v>-0.17499999999999999</v>
      </c>
      <c r="AT11" s="4">
        <v>-0.23749999999999999</v>
      </c>
      <c r="AU11" s="4">
        <v>0</v>
      </c>
      <c r="AV11" s="4">
        <v>-0.33250000000000002</v>
      </c>
      <c r="AW11" s="4">
        <v>-0.38750000000000001</v>
      </c>
      <c r="AX11" s="4">
        <v>8.2500000000000004E-2</v>
      </c>
      <c r="AY11" s="4">
        <v>-0.38750000000000001</v>
      </c>
      <c r="AZ11" s="4">
        <v>0</v>
      </c>
      <c r="BA11" s="4">
        <v>-4.2500000000000003E-2</v>
      </c>
      <c r="BB11" s="4">
        <v>-0.1275</v>
      </c>
      <c r="BC11" s="4">
        <v>-0.06</v>
      </c>
      <c r="BD11" s="4">
        <v>-0.10249999999999999</v>
      </c>
      <c r="BE11" s="4">
        <v>-2.2499999999999999E-2</v>
      </c>
      <c r="BF11" s="4">
        <v>-8.2500000000000004E-2</v>
      </c>
      <c r="BG11" s="4">
        <v>-7.2499999999999995E-2</v>
      </c>
      <c r="BH11" s="4">
        <v>-5.7500000000000002E-2</v>
      </c>
      <c r="BI11" s="4">
        <v>0.1</v>
      </c>
    </row>
    <row r="12" spans="2:61" x14ac:dyDescent="0.25">
      <c r="B12" s="209">
        <f t="shared" si="2"/>
        <v>0</v>
      </c>
      <c r="C12">
        <v>-10.7474527</v>
      </c>
      <c r="D12">
        <f t="shared" si="3"/>
        <v>0</v>
      </c>
      <c r="E12">
        <v>4.25</v>
      </c>
      <c r="F12" s="77">
        <v>36861</v>
      </c>
      <c r="G12" s="7">
        <v>4.25</v>
      </c>
      <c r="H12" s="7">
        <v>0.59750000000000003</v>
      </c>
      <c r="I12" s="4">
        <v>7.146781843749303E-2</v>
      </c>
      <c r="J12" s="4">
        <v>-0.1225</v>
      </c>
      <c r="K12" s="4">
        <v>-0.14249999999999999</v>
      </c>
      <c r="L12" s="15">
        <v>-0.01</v>
      </c>
      <c r="M12" s="15">
        <v>-0.1575</v>
      </c>
      <c r="N12" s="4">
        <v>0.03</v>
      </c>
      <c r="O12" s="4">
        <v>-6.7500000000000004E-2</v>
      </c>
      <c r="P12" s="4">
        <v>-9.7500000000000003E-2</v>
      </c>
      <c r="Q12" s="4">
        <v>-0.1125</v>
      </c>
      <c r="R12" s="4">
        <v>-0.1225</v>
      </c>
      <c r="S12" s="4">
        <v>-0.1225</v>
      </c>
      <c r="T12" s="4">
        <v>-8.3750000000000005E-2</v>
      </c>
      <c r="U12" s="4">
        <v>-5.5E-2</v>
      </c>
      <c r="V12" s="4">
        <v>0.26500000000000001</v>
      </c>
      <c r="W12" s="4">
        <v>0.26500000000000001</v>
      </c>
      <c r="X12" s="4">
        <v>0.16</v>
      </c>
      <c r="Y12" s="4">
        <v>0.26</v>
      </c>
      <c r="Z12" s="4">
        <v>0.3775</v>
      </c>
      <c r="AA12" s="4">
        <v>0.45</v>
      </c>
      <c r="AB12" s="4">
        <v>-2.75E-2</v>
      </c>
      <c r="AC12" s="4">
        <v>-3.7499999999999999E-2</v>
      </c>
      <c r="AD12" s="4">
        <v>-7.4999999999999997E-3</v>
      </c>
      <c r="AE12" s="4">
        <v>-3.7499999999999999E-2</v>
      </c>
      <c r="AF12" s="4">
        <v>5.0000000000000001E-3</v>
      </c>
      <c r="AG12" s="4">
        <v>-1.2500000000000001E-2</v>
      </c>
      <c r="AH12" s="4">
        <v>-5.7500000000000002E-2</v>
      </c>
      <c r="AI12" s="4">
        <v>-0.05</v>
      </c>
      <c r="AJ12" s="4">
        <v>-6.5000000000000002E-2</v>
      </c>
      <c r="AK12" s="4">
        <v>-1.7500000000000002E-2</v>
      </c>
      <c r="AL12" s="4">
        <v>-6.1500000000000006E-2</v>
      </c>
      <c r="AM12" s="4">
        <v>-0.1125</v>
      </c>
      <c r="AN12" s="4">
        <v>-2.2499999999999999E-2</v>
      </c>
      <c r="AO12" s="4">
        <v>1.2500000000000001E-2</v>
      </c>
      <c r="AP12" s="4">
        <v>1.58</v>
      </c>
      <c r="AQ12" s="4">
        <v>-6.7500000000000004E-2</v>
      </c>
      <c r="AR12" s="4">
        <v>-0.36249999999999999</v>
      </c>
      <c r="AS12" s="4">
        <v>-0.17499999999999999</v>
      </c>
      <c r="AT12" s="4">
        <v>-0.23749999999999999</v>
      </c>
      <c r="AU12" s="4">
        <v>0.19</v>
      </c>
      <c r="AV12" s="4">
        <v>-0.3075</v>
      </c>
      <c r="AW12" s="4">
        <v>-0.36249999999999999</v>
      </c>
      <c r="AX12" s="4">
        <v>7.0000000000000007E-2</v>
      </c>
      <c r="AY12" s="4">
        <v>-0.36249999999999999</v>
      </c>
      <c r="AZ12" s="4">
        <v>0</v>
      </c>
      <c r="BA12" s="4">
        <v>-6.7500000000000004E-2</v>
      </c>
      <c r="BB12" s="4">
        <v>-0.14499999999999999</v>
      </c>
      <c r="BC12" s="4">
        <v>-0.06</v>
      </c>
      <c r="BD12" s="4">
        <v>-0.125</v>
      </c>
      <c r="BE12" s="4">
        <v>-2.2499999999999999E-2</v>
      </c>
      <c r="BF12" s="4">
        <v>-7.7499999999999999E-2</v>
      </c>
      <c r="BG12" s="4">
        <v>-0.10249999999999999</v>
      </c>
      <c r="BH12" s="4">
        <v>-5.7500000000000002E-2</v>
      </c>
      <c r="BI12" s="4">
        <v>7.7499999999999999E-2</v>
      </c>
    </row>
    <row r="13" spans="2:61" x14ac:dyDescent="0.25">
      <c r="B13" s="209">
        <f t="shared" si="2"/>
        <v>0</v>
      </c>
      <c r="C13">
        <v>39.122875049999998</v>
      </c>
      <c r="D13">
        <f t="shared" si="3"/>
        <v>0</v>
      </c>
      <c r="E13">
        <v>4.26</v>
      </c>
      <c r="F13" s="77">
        <v>36892</v>
      </c>
      <c r="G13" s="7">
        <v>4.26</v>
      </c>
      <c r="H13" s="7">
        <v>0.6</v>
      </c>
      <c r="I13" s="4">
        <v>7.1988320921431023E-2</v>
      </c>
      <c r="J13" s="4">
        <v>-0.13</v>
      </c>
      <c r="K13" s="4">
        <v>-0.15</v>
      </c>
      <c r="L13" s="15">
        <v>-7.4999999999999997E-3</v>
      </c>
      <c r="M13" s="15">
        <v>-0.16500000000000001</v>
      </c>
      <c r="N13" s="4">
        <v>3.2500000000000001E-2</v>
      </c>
      <c r="O13" s="4">
        <v>-6.7500000000000004E-2</v>
      </c>
      <c r="P13" s="4">
        <v>-0.105</v>
      </c>
      <c r="Q13" s="4">
        <v>-0.12</v>
      </c>
      <c r="R13" s="4">
        <v>-0.13</v>
      </c>
      <c r="S13" s="4">
        <v>-0.13</v>
      </c>
      <c r="T13" s="4">
        <v>-8.5000000000000006E-2</v>
      </c>
      <c r="U13" s="4">
        <v>-5.5E-2</v>
      </c>
      <c r="V13" s="4">
        <v>0.28749999999999998</v>
      </c>
      <c r="W13" s="4">
        <v>0.28749999999999998</v>
      </c>
      <c r="X13" s="4">
        <v>0.17</v>
      </c>
      <c r="Y13" s="4">
        <v>0.26750000000000002</v>
      </c>
      <c r="Z13" s="4">
        <v>0.41249999999999998</v>
      </c>
      <c r="AA13" s="4">
        <v>0.53</v>
      </c>
      <c r="AB13" s="4">
        <v>-2.75E-2</v>
      </c>
      <c r="AC13" s="4">
        <v>-3.7499999999999999E-2</v>
      </c>
      <c r="AD13" s="4">
        <v>-7.4999999999999997E-3</v>
      </c>
      <c r="AE13" s="4">
        <v>-3.7499999999999999E-2</v>
      </c>
      <c r="AF13" s="4">
        <v>5.0000000000000001E-3</v>
      </c>
      <c r="AG13" s="4">
        <v>-1.2500000000000001E-2</v>
      </c>
      <c r="AH13" s="4">
        <v>-5.7500000000000002E-2</v>
      </c>
      <c r="AI13" s="4">
        <v>-0.05</v>
      </c>
      <c r="AJ13" s="4">
        <v>-6.5000000000000002E-2</v>
      </c>
      <c r="AK13" s="4">
        <v>-1.7500000000000002E-2</v>
      </c>
      <c r="AL13" s="4">
        <v>-6.5500000000000003E-2</v>
      </c>
      <c r="AM13" s="4">
        <v>-0.115</v>
      </c>
      <c r="AN13" s="4">
        <v>-2.2499999999999999E-2</v>
      </c>
      <c r="AO13" s="4">
        <v>1.2500000000000001E-2</v>
      </c>
      <c r="AP13" s="4">
        <v>2.0499999999999998</v>
      </c>
      <c r="AQ13" s="4">
        <v>-7.0000000000000007E-2</v>
      </c>
      <c r="AR13" s="4">
        <v>-0.36249999999999999</v>
      </c>
      <c r="AS13" s="4">
        <v>-0.17499999999999999</v>
      </c>
      <c r="AT13" s="4">
        <v>-0.22750000000000001</v>
      </c>
      <c r="AU13" s="4">
        <v>0.23</v>
      </c>
      <c r="AV13" s="4">
        <v>-0.3075</v>
      </c>
      <c r="AW13" s="4">
        <v>-0.36249999999999999</v>
      </c>
      <c r="AX13" s="4">
        <v>7.7499999999999999E-2</v>
      </c>
      <c r="AY13" s="4">
        <v>-0.36249999999999999</v>
      </c>
      <c r="AZ13" s="4">
        <v>0</v>
      </c>
      <c r="BA13" s="4">
        <v>-7.0000000000000007E-2</v>
      </c>
      <c r="BB13" s="4">
        <v>-0.1525</v>
      </c>
      <c r="BC13" s="4">
        <v>-0.06</v>
      </c>
      <c r="BD13" s="4">
        <v>-0.1275</v>
      </c>
      <c r="BE13" s="4">
        <v>-2.2499999999999999E-2</v>
      </c>
      <c r="BF13" s="4">
        <v>-8.5000000000000006E-2</v>
      </c>
      <c r="BG13" s="4">
        <v>-0.105</v>
      </c>
      <c r="BH13" s="4">
        <v>-5.7500000000000002E-2</v>
      </c>
      <c r="BI13" s="4">
        <v>7.0000000000000007E-2</v>
      </c>
    </row>
    <row r="14" spans="2:61" x14ac:dyDescent="0.25">
      <c r="B14" s="209">
        <f t="shared" si="2"/>
        <v>0</v>
      </c>
      <c r="C14">
        <v>-71.051707719999996</v>
      </c>
      <c r="D14">
        <f t="shared" si="3"/>
        <v>0</v>
      </c>
      <c r="E14">
        <v>4.0549999999999997</v>
      </c>
      <c r="F14" s="77">
        <v>36923</v>
      </c>
      <c r="G14" s="7">
        <v>4.0549999999999997</v>
      </c>
      <c r="H14" s="7">
        <v>0.58499999999999996</v>
      </c>
      <c r="I14" s="4">
        <v>7.2444812215647997E-2</v>
      </c>
      <c r="J14" s="4">
        <v>-0.12</v>
      </c>
      <c r="K14" s="4">
        <v>-0.14000000000000001</v>
      </c>
      <c r="L14" s="15">
        <v>5.0000000000000001E-3</v>
      </c>
      <c r="M14" s="15">
        <v>-0.155</v>
      </c>
      <c r="N14" s="4">
        <v>4.4999999999999998E-2</v>
      </c>
      <c r="O14" s="4">
        <v>-6.7500000000000004E-2</v>
      </c>
      <c r="P14" s="4">
        <v>-9.5000000000000001E-2</v>
      </c>
      <c r="Q14" s="4">
        <v>-0.11</v>
      </c>
      <c r="R14" s="4">
        <v>-0.12</v>
      </c>
      <c r="S14" s="4">
        <v>-0.12</v>
      </c>
      <c r="T14" s="4">
        <v>-7.4999999999999997E-2</v>
      </c>
      <c r="U14" s="4">
        <v>-5.5E-2</v>
      </c>
      <c r="V14" s="4">
        <v>0.30249999999999999</v>
      </c>
      <c r="W14" s="4">
        <v>0.30249999999999999</v>
      </c>
      <c r="X14" s="4">
        <v>0.17749999999999999</v>
      </c>
      <c r="Y14" s="4">
        <v>0.28499999999999998</v>
      </c>
      <c r="Z14" s="4">
        <v>0.41249999999999998</v>
      </c>
      <c r="AA14" s="4">
        <v>0.52</v>
      </c>
      <c r="AB14" s="4">
        <v>-2.75E-2</v>
      </c>
      <c r="AC14" s="4">
        <v>-3.7499999999999999E-2</v>
      </c>
      <c r="AD14" s="4">
        <v>-7.4999999999999997E-3</v>
      </c>
      <c r="AE14" s="4">
        <v>-3.7499999999999999E-2</v>
      </c>
      <c r="AF14" s="4">
        <v>5.0000000000000001E-3</v>
      </c>
      <c r="AG14" s="4">
        <v>-1.2500000000000001E-2</v>
      </c>
      <c r="AH14" s="4">
        <v>-5.7500000000000002E-2</v>
      </c>
      <c r="AI14" s="4">
        <v>-0.05</v>
      </c>
      <c r="AJ14" s="4">
        <v>-6.5000000000000002E-2</v>
      </c>
      <c r="AK14" s="4">
        <v>-1.7500000000000002E-2</v>
      </c>
      <c r="AL14" s="4">
        <v>-6.1500000000000006E-2</v>
      </c>
      <c r="AM14" s="4">
        <v>-9.5000000000000001E-2</v>
      </c>
      <c r="AN14" s="4">
        <v>-2.2499999999999999E-2</v>
      </c>
      <c r="AO14" s="4">
        <v>1.2500000000000001E-2</v>
      </c>
      <c r="AP14" s="4">
        <v>2.02</v>
      </c>
      <c r="AQ14" s="4">
        <v>-0.05</v>
      </c>
      <c r="AR14" s="4">
        <v>-0.38750000000000001</v>
      </c>
      <c r="AS14" s="4">
        <v>-0.17499999999999999</v>
      </c>
      <c r="AT14" s="4">
        <v>-0.22750000000000001</v>
      </c>
      <c r="AU14" s="4">
        <v>0.06</v>
      </c>
      <c r="AV14" s="4">
        <v>-0.33250000000000002</v>
      </c>
      <c r="AW14" s="4">
        <v>-0.38750000000000001</v>
      </c>
      <c r="AX14" s="4">
        <v>9.5000000000000001E-2</v>
      </c>
      <c r="AY14" s="4">
        <v>-0.38750000000000001</v>
      </c>
      <c r="AZ14" s="4">
        <v>0</v>
      </c>
      <c r="BA14" s="4">
        <v>-0.05</v>
      </c>
      <c r="BB14" s="4">
        <v>-0.1525</v>
      </c>
      <c r="BC14" s="4">
        <v>-0.06</v>
      </c>
      <c r="BD14" s="4">
        <v>-0.1075</v>
      </c>
      <c r="BE14" s="4">
        <v>-2.2499999999999999E-2</v>
      </c>
      <c r="BF14" s="4">
        <v>-7.4999999999999997E-2</v>
      </c>
      <c r="BG14" s="4">
        <v>-8.5000000000000006E-2</v>
      </c>
      <c r="BH14" s="4">
        <v>-5.7500000000000002E-2</v>
      </c>
      <c r="BI14" s="4">
        <v>0.1</v>
      </c>
    </row>
    <row r="15" spans="2:61" x14ac:dyDescent="0.25">
      <c r="B15" s="209">
        <f t="shared" si="2"/>
        <v>0</v>
      </c>
      <c r="C15">
        <v>-36.503059690000001</v>
      </c>
      <c r="D15">
        <f t="shared" si="3"/>
        <v>0</v>
      </c>
      <c r="E15">
        <v>3.8450000000000002</v>
      </c>
      <c r="F15" s="77">
        <v>36951</v>
      </c>
      <c r="G15" s="7">
        <v>3.8450000000000002</v>
      </c>
      <c r="H15" s="7">
        <v>0.53</v>
      </c>
      <c r="I15" s="4">
        <v>7.2857126992161028E-2</v>
      </c>
      <c r="J15" s="4">
        <v>-0.1125</v>
      </c>
      <c r="K15" s="4">
        <v>-0.13250000000000001</v>
      </c>
      <c r="L15" s="15">
        <v>1.7500000000000002E-2</v>
      </c>
      <c r="M15" s="15">
        <v>-0.14749999999999999</v>
      </c>
      <c r="N15" s="4">
        <v>5.7500000000000002E-2</v>
      </c>
      <c r="O15" s="4">
        <v>-6.7500000000000004E-2</v>
      </c>
      <c r="P15" s="4">
        <v>-8.7499999999999994E-2</v>
      </c>
      <c r="Q15" s="4">
        <v>-0.10249999999999999</v>
      </c>
      <c r="R15" s="4">
        <v>-0.1125</v>
      </c>
      <c r="S15" s="4">
        <v>-0.1125</v>
      </c>
      <c r="T15" s="4">
        <v>-0.09</v>
      </c>
      <c r="U15" s="4">
        <v>-5.5E-2</v>
      </c>
      <c r="V15" s="4">
        <v>0.3075</v>
      </c>
      <c r="W15" s="4">
        <v>0.3075</v>
      </c>
      <c r="X15" s="4">
        <v>0.18</v>
      </c>
      <c r="Y15" s="4">
        <v>0.28499999999999998</v>
      </c>
      <c r="Z15" s="4">
        <v>0.33750000000000002</v>
      </c>
      <c r="AA15" s="4">
        <v>0.47</v>
      </c>
      <c r="AB15" s="4">
        <v>-2.75E-2</v>
      </c>
      <c r="AC15" s="4">
        <v>-3.7499999999999999E-2</v>
      </c>
      <c r="AD15" s="4">
        <v>-7.4999999999999997E-3</v>
      </c>
      <c r="AE15" s="4">
        <v>-3.7499999999999999E-2</v>
      </c>
      <c r="AF15" s="4">
        <v>5.0000000000000001E-3</v>
      </c>
      <c r="AG15" s="4">
        <v>-1.2500000000000001E-2</v>
      </c>
      <c r="AH15" s="4">
        <v>-5.7500000000000002E-2</v>
      </c>
      <c r="AI15" s="4">
        <v>-0.05</v>
      </c>
      <c r="AJ15" s="4">
        <v>-5.5500000000000001E-2</v>
      </c>
      <c r="AK15" s="4">
        <v>-1.7500000000000002E-2</v>
      </c>
      <c r="AL15" s="4">
        <v>-6.3E-2</v>
      </c>
      <c r="AM15" s="4">
        <v>-0.125</v>
      </c>
      <c r="AN15" s="4">
        <v>-2.2499999999999999E-2</v>
      </c>
      <c r="AO15" s="4">
        <v>1.2500000000000001E-2</v>
      </c>
      <c r="AP15" s="4">
        <v>1.125</v>
      </c>
      <c r="AQ15" s="4">
        <v>-4.4999999999999998E-2</v>
      </c>
      <c r="AR15" s="4">
        <v>-0.38750000000000001</v>
      </c>
      <c r="AS15" s="4">
        <v>-0.17499999999999999</v>
      </c>
      <c r="AT15" s="4">
        <v>-0.22750000000000001</v>
      </c>
      <c r="AU15" s="4">
        <v>-0.13</v>
      </c>
      <c r="AV15" s="4">
        <v>-0.33250000000000002</v>
      </c>
      <c r="AW15" s="4">
        <v>-0.38750000000000001</v>
      </c>
      <c r="AX15" s="4">
        <v>9.5000000000000001E-2</v>
      </c>
      <c r="AY15" s="4">
        <v>-0.38750000000000001</v>
      </c>
      <c r="AZ15" s="4">
        <v>0</v>
      </c>
      <c r="BA15" s="4">
        <v>-4.4999999999999998E-2</v>
      </c>
      <c r="BB15" s="4">
        <v>-0.1275</v>
      </c>
      <c r="BC15" s="4">
        <v>-0.06</v>
      </c>
      <c r="BD15" s="4">
        <v>-0.10249999999999999</v>
      </c>
      <c r="BE15" s="4">
        <v>-2.2499999999999999E-2</v>
      </c>
      <c r="BF15" s="4">
        <v>-6.7500000000000004E-2</v>
      </c>
      <c r="BG15" s="4">
        <v>-0.08</v>
      </c>
      <c r="BH15" s="4">
        <v>-5.7500000000000002E-2</v>
      </c>
      <c r="BI15" s="4">
        <v>0.1</v>
      </c>
    </row>
    <row r="16" spans="2:61" x14ac:dyDescent="0.25">
      <c r="B16" s="209">
        <f t="shared" si="2"/>
        <v>0</v>
      </c>
      <c r="C16">
        <v>15.34905552</v>
      </c>
      <c r="D16">
        <f t="shared" si="3"/>
        <v>0</v>
      </c>
      <c r="E16">
        <v>3.62</v>
      </c>
      <c r="F16" s="77">
        <v>36982</v>
      </c>
      <c r="G16" s="7">
        <v>3.62</v>
      </c>
      <c r="H16" s="7">
        <v>0.42</v>
      </c>
      <c r="I16" s="4">
        <v>7.3235555059011012E-2</v>
      </c>
      <c r="J16" s="4">
        <v>-0.12</v>
      </c>
      <c r="K16" s="4">
        <v>-0.13750000000000001</v>
      </c>
      <c r="L16" s="15">
        <v>-0.08</v>
      </c>
      <c r="M16" s="15">
        <v>-0.16</v>
      </c>
      <c r="N16" s="4">
        <v>-0.08</v>
      </c>
      <c r="O16" s="4">
        <v>-5.5E-2</v>
      </c>
      <c r="P16" s="4">
        <v>-7.4999999999999997E-2</v>
      </c>
      <c r="Q16" s="4">
        <v>-0.09</v>
      </c>
      <c r="R16" s="4">
        <v>-0.12</v>
      </c>
      <c r="S16" s="4">
        <v>-0.12</v>
      </c>
      <c r="T16" s="4">
        <v>-0.06</v>
      </c>
      <c r="U16" s="4">
        <v>-5.2499999999999998E-2</v>
      </c>
      <c r="V16" s="4">
        <v>0.17249999999999999</v>
      </c>
      <c r="W16" s="4">
        <v>0.17249999999999999</v>
      </c>
      <c r="X16" s="4">
        <v>9.2499999999999999E-2</v>
      </c>
      <c r="Y16" s="4">
        <v>0.255</v>
      </c>
      <c r="Z16" s="4">
        <v>0.19</v>
      </c>
      <c r="AA16" s="4">
        <v>0.23</v>
      </c>
      <c r="AB16" s="4">
        <v>-2.5000000000000001E-2</v>
      </c>
      <c r="AC16" s="4">
        <v>-3.5200000000000002E-2</v>
      </c>
      <c r="AD16" s="4">
        <v>2.3E-3</v>
      </c>
      <c r="AE16" s="4">
        <v>-2.2700000000000001E-2</v>
      </c>
      <c r="AF16" s="4">
        <v>5.0000000000000001E-3</v>
      </c>
      <c r="AG16" s="4">
        <v>-7.4999999999999997E-3</v>
      </c>
      <c r="AH16" s="4">
        <v>-5.5E-2</v>
      </c>
      <c r="AI16" s="4">
        <v>-5.5E-2</v>
      </c>
      <c r="AJ16" s="4">
        <v>-0.06</v>
      </c>
      <c r="AK16" s="4">
        <v>-1.7500000000000002E-2</v>
      </c>
      <c r="AL16" s="4">
        <v>-7.8E-2</v>
      </c>
      <c r="AM16" s="4">
        <v>-6.7500000000000004E-2</v>
      </c>
      <c r="AN16" s="4">
        <v>-2.75E-2</v>
      </c>
      <c r="AO16" s="4">
        <v>7.4999999999999997E-3</v>
      </c>
      <c r="AP16" s="4">
        <v>0.505</v>
      </c>
      <c r="AQ16" s="4">
        <v>2.5000000000000001E-3</v>
      </c>
      <c r="AR16" s="4">
        <v>-0.44500000000000001</v>
      </c>
      <c r="AS16" s="4">
        <v>-0.1275</v>
      </c>
      <c r="AT16" s="4">
        <v>-0.2175</v>
      </c>
      <c r="AU16" s="4">
        <v>-0.22</v>
      </c>
      <c r="AV16" s="4">
        <v>-0.39500000000000002</v>
      </c>
      <c r="AW16" s="4">
        <v>-0.44500000000000001</v>
      </c>
      <c r="AX16" s="4">
        <v>0.13750000000000001</v>
      </c>
      <c r="AY16" s="4">
        <v>-0.44500000000000001</v>
      </c>
      <c r="AZ16" s="4">
        <v>0</v>
      </c>
      <c r="BA16" s="4">
        <v>2.5000000000000001E-3</v>
      </c>
      <c r="BB16" s="4">
        <v>-8.2500000000000004E-2</v>
      </c>
      <c r="BC16" s="4">
        <v>-5.7500000000000002E-2</v>
      </c>
      <c r="BD16" s="4">
        <v>-6.7500000000000004E-2</v>
      </c>
      <c r="BE16" s="4">
        <v>-2.2499999999999999E-2</v>
      </c>
      <c r="BF16" s="4">
        <v>-0.06</v>
      </c>
      <c r="BG16" s="4">
        <v>-3.2500000000000001E-2</v>
      </c>
      <c r="BH16" s="4">
        <v>-5.5E-2</v>
      </c>
      <c r="BI16" s="4">
        <v>3.5000000000000003E-2</v>
      </c>
    </row>
    <row r="17" spans="2:61" x14ac:dyDescent="0.25">
      <c r="B17" s="209">
        <f t="shared" si="2"/>
        <v>0</v>
      </c>
      <c r="C17">
        <v>17.787402159999999</v>
      </c>
      <c r="D17">
        <f t="shared" si="3"/>
        <v>0</v>
      </c>
      <c r="E17">
        <v>3.5049999999999999</v>
      </c>
      <c r="F17" s="77">
        <v>37012</v>
      </c>
      <c r="G17" s="7">
        <v>3.5049999999999999</v>
      </c>
      <c r="H17" s="7">
        <v>0.36</v>
      </c>
      <c r="I17" s="4">
        <v>7.3469870469073023E-2</v>
      </c>
      <c r="J17" s="4">
        <v>-0.12</v>
      </c>
      <c r="K17" s="4">
        <v>-0.13750000000000001</v>
      </c>
      <c r="L17" s="15">
        <v>-0.08</v>
      </c>
      <c r="M17" s="15">
        <v>-0.16</v>
      </c>
      <c r="N17" s="4">
        <v>-0.08</v>
      </c>
      <c r="O17" s="4">
        <v>-5.5E-2</v>
      </c>
      <c r="P17" s="4">
        <v>-7.4999999999999997E-2</v>
      </c>
      <c r="Q17" s="4">
        <v>-0.09</v>
      </c>
      <c r="R17" s="4">
        <v>-0.12</v>
      </c>
      <c r="S17" s="4">
        <v>-0.12</v>
      </c>
      <c r="T17" s="4">
        <v>-5.8749999999999997E-2</v>
      </c>
      <c r="U17" s="4">
        <v>-5.2499999999999998E-2</v>
      </c>
      <c r="V17" s="4">
        <v>0.16</v>
      </c>
      <c r="W17" s="4">
        <v>0.16</v>
      </c>
      <c r="X17" s="4">
        <v>0.08</v>
      </c>
      <c r="Y17" s="4">
        <v>0.27</v>
      </c>
      <c r="Z17" s="4">
        <v>0.185</v>
      </c>
      <c r="AA17" s="4">
        <v>0.22</v>
      </c>
      <c r="AB17" s="4">
        <v>-2.5000000000000001E-2</v>
      </c>
      <c r="AC17" s="4">
        <v>-3.5450000000000002E-2</v>
      </c>
      <c r="AD17" s="4">
        <v>2.0500000000000002E-3</v>
      </c>
      <c r="AE17" s="4">
        <v>-2.2949999999999998E-2</v>
      </c>
      <c r="AF17" s="4">
        <v>5.0000000000000001E-3</v>
      </c>
      <c r="AG17" s="4">
        <v>-7.4999999999999997E-3</v>
      </c>
      <c r="AH17" s="4">
        <v>-5.5E-2</v>
      </c>
      <c r="AI17" s="4">
        <v>-5.5E-2</v>
      </c>
      <c r="AJ17" s="4">
        <v>-0.06</v>
      </c>
      <c r="AK17" s="4">
        <v>-1.7500000000000002E-2</v>
      </c>
      <c r="AL17" s="4">
        <v>-7.8E-2</v>
      </c>
      <c r="AM17" s="4">
        <v>-6.5000000000000002E-2</v>
      </c>
      <c r="AN17" s="4">
        <v>-2.75E-2</v>
      </c>
      <c r="AO17" s="4">
        <v>7.4999999999999997E-3</v>
      </c>
      <c r="AP17" s="4">
        <v>0.40500000000000003</v>
      </c>
      <c r="AQ17" s="4">
        <v>5.0000000000000001E-3</v>
      </c>
      <c r="AR17" s="4">
        <v>-0.44500000000000001</v>
      </c>
      <c r="AS17" s="4">
        <v>-0.1275</v>
      </c>
      <c r="AT17" s="4">
        <v>-0.2175</v>
      </c>
      <c r="AU17" s="4">
        <v>-0.22</v>
      </c>
      <c r="AV17" s="4">
        <v>-0.39500000000000002</v>
      </c>
      <c r="AW17" s="4">
        <v>-0.44500000000000001</v>
      </c>
      <c r="AX17" s="4">
        <v>0.14749999999999999</v>
      </c>
      <c r="AY17" s="4">
        <v>-0.44500000000000001</v>
      </c>
      <c r="AZ17" s="4">
        <v>0</v>
      </c>
      <c r="BA17" s="4">
        <v>5.0000000000000001E-3</v>
      </c>
      <c r="BB17" s="4">
        <v>-8.2500000000000004E-2</v>
      </c>
      <c r="BC17" s="4">
        <v>-5.7500000000000002E-2</v>
      </c>
      <c r="BD17" s="4">
        <v>-6.7500000000000004E-2</v>
      </c>
      <c r="BE17" s="4">
        <v>-2.2499999999999999E-2</v>
      </c>
      <c r="BF17" s="4">
        <v>-0.06</v>
      </c>
      <c r="BG17" s="4">
        <v>-0.03</v>
      </c>
      <c r="BH17" s="4">
        <v>-5.5E-2</v>
      </c>
      <c r="BI17" s="4">
        <v>3.5000000000000003E-2</v>
      </c>
    </row>
    <row r="18" spans="2:61" x14ac:dyDescent="0.25">
      <c r="B18" s="209">
        <f t="shared" si="2"/>
        <v>0</v>
      </c>
      <c r="C18">
        <v>13.19909371</v>
      </c>
      <c r="D18">
        <f t="shared" si="3"/>
        <v>0</v>
      </c>
      <c r="E18">
        <v>3.48</v>
      </c>
      <c r="F18" s="77">
        <v>37043</v>
      </c>
      <c r="G18" s="7">
        <v>3.48</v>
      </c>
      <c r="H18" s="7">
        <v>0.34250000000000003</v>
      </c>
      <c r="I18" s="4">
        <v>7.3711996411844033E-2</v>
      </c>
      <c r="J18" s="4">
        <v>-0.12</v>
      </c>
      <c r="K18" s="4">
        <v>-0.13750000000000001</v>
      </c>
      <c r="L18" s="15">
        <v>-0.08</v>
      </c>
      <c r="M18" s="15">
        <v>-0.16</v>
      </c>
      <c r="N18" s="4">
        <v>-0.08</v>
      </c>
      <c r="O18" s="4">
        <v>-5.5E-2</v>
      </c>
      <c r="P18" s="4">
        <v>-7.4999999999999997E-2</v>
      </c>
      <c r="Q18" s="4">
        <v>-0.09</v>
      </c>
      <c r="R18" s="4">
        <v>-0.12</v>
      </c>
      <c r="S18" s="4">
        <v>-0.12</v>
      </c>
      <c r="T18" s="4">
        <v>-5.5E-2</v>
      </c>
      <c r="U18" s="4">
        <v>-5.2499999999999998E-2</v>
      </c>
      <c r="V18" s="4">
        <v>0.155</v>
      </c>
      <c r="W18" s="4">
        <v>0.155</v>
      </c>
      <c r="X18" s="4">
        <v>7.4999999999999997E-2</v>
      </c>
      <c r="Y18" s="4">
        <v>0.31</v>
      </c>
      <c r="Z18" s="4">
        <v>0.185</v>
      </c>
      <c r="AA18" s="4">
        <v>0.22</v>
      </c>
      <c r="AB18" s="4">
        <v>-2.5000000000000001E-2</v>
      </c>
      <c r="AC18" s="4">
        <v>-3.5450000000000002E-2</v>
      </c>
      <c r="AD18" s="4">
        <v>2.0500000000000002E-3</v>
      </c>
      <c r="AE18" s="4">
        <v>-2.2949999999999998E-2</v>
      </c>
      <c r="AF18" s="4">
        <v>5.0000000000000001E-3</v>
      </c>
      <c r="AG18" s="4">
        <v>-7.4999999999999997E-3</v>
      </c>
      <c r="AH18" s="4">
        <v>-5.5E-2</v>
      </c>
      <c r="AI18" s="4">
        <v>-5.5E-2</v>
      </c>
      <c r="AJ18" s="4">
        <v>-5.7500000000000002E-2</v>
      </c>
      <c r="AK18" s="4">
        <v>-0.05</v>
      </c>
      <c r="AL18" s="4">
        <v>-9.4E-2</v>
      </c>
      <c r="AM18" s="4">
        <v>-5.7500000000000002E-2</v>
      </c>
      <c r="AN18" s="4">
        <v>-2.75E-2</v>
      </c>
      <c r="AO18" s="4">
        <v>7.4999999999999997E-3</v>
      </c>
      <c r="AP18" s="4">
        <v>0.41499999999999998</v>
      </c>
      <c r="AQ18" s="4">
        <v>1.2500000000000001E-2</v>
      </c>
      <c r="AR18" s="4">
        <v>-0.44500000000000001</v>
      </c>
      <c r="AS18" s="4">
        <v>-0.1275</v>
      </c>
      <c r="AT18" s="4">
        <v>-0.2175</v>
      </c>
      <c r="AU18" s="4">
        <v>-0.22</v>
      </c>
      <c r="AV18" s="4">
        <v>-0.39500000000000002</v>
      </c>
      <c r="AW18" s="4">
        <v>-0.44500000000000001</v>
      </c>
      <c r="AX18" s="4">
        <v>0.16750000000000001</v>
      </c>
      <c r="AY18" s="4">
        <v>-0.44500000000000001</v>
      </c>
      <c r="AZ18" s="4">
        <v>0</v>
      </c>
      <c r="BA18" s="4">
        <v>1.2500000000000001E-2</v>
      </c>
      <c r="BB18" s="4">
        <v>-9.7500000000000003E-2</v>
      </c>
      <c r="BC18" s="4">
        <v>-5.7500000000000002E-2</v>
      </c>
      <c r="BD18" s="4">
        <v>-7.2499999999999995E-2</v>
      </c>
      <c r="BE18" s="4">
        <v>-5.5E-2</v>
      </c>
      <c r="BF18" s="4">
        <v>-0.06</v>
      </c>
      <c r="BG18" s="4">
        <v>-2.2499999999999999E-2</v>
      </c>
      <c r="BH18" s="4">
        <v>-5.5E-2</v>
      </c>
      <c r="BI18" s="4">
        <v>3.5000000000000003E-2</v>
      </c>
    </row>
    <row r="19" spans="2:61" x14ac:dyDescent="0.25">
      <c r="B19" s="209">
        <f t="shared" si="2"/>
        <v>0</v>
      </c>
      <c r="C19">
        <v>9.0392445299999995</v>
      </c>
      <c r="D19">
        <f t="shared" si="3"/>
        <v>0</v>
      </c>
      <c r="E19">
        <v>3.48</v>
      </c>
      <c r="F19" s="77">
        <v>37073</v>
      </c>
      <c r="G19" s="7">
        <v>3.48</v>
      </c>
      <c r="H19" s="7">
        <v>0.33750000000000002</v>
      </c>
      <c r="I19" s="4">
        <v>7.391420673929501E-2</v>
      </c>
      <c r="J19" s="4">
        <v>-0.12</v>
      </c>
      <c r="K19" s="4">
        <v>-0.13750000000000001</v>
      </c>
      <c r="L19" s="15">
        <v>-0.08</v>
      </c>
      <c r="M19" s="15">
        <v>-0.16</v>
      </c>
      <c r="N19" s="4">
        <v>-0.08</v>
      </c>
      <c r="O19" s="4">
        <v>-5.5E-2</v>
      </c>
      <c r="P19" s="4">
        <v>-7.4999999999999997E-2</v>
      </c>
      <c r="Q19" s="4">
        <v>-0.09</v>
      </c>
      <c r="R19" s="4">
        <v>-0.12</v>
      </c>
      <c r="S19" s="4">
        <v>-0.12</v>
      </c>
      <c r="T19" s="4">
        <v>-5.2499999999999998E-2</v>
      </c>
      <c r="U19" s="4">
        <v>-5.2499999999999998E-2</v>
      </c>
      <c r="V19" s="4">
        <v>0.14749999999999999</v>
      </c>
      <c r="W19" s="4">
        <v>0.14749999999999999</v>
      </c>
      <c r="X19" s="4">
        <v>6.7500000000000004E-2</v>
      </c>
      <c r="Y19" s="4">
        <v>0.4375</v>
      </c>
      <c r="Z19" s="4">
        <v>0.185</v>
      </c>
      <c r="AA19" s="4">
        <v>0.23250000000000001</v>
      </c>
      <c r="AB19" s="4">
        <v>-2.5000000000000001E-2</v>
      </c>
      <c r="AC19" s="4">
        <v>-3.5450000000000002E-2</v>
      </c>
      <c r="AD19" s="4">
        <v>2.0500000000000002E-3</v>
      </c>
      <c r="AE19" s="4">
        <v>-2.2949999999999998E-2</v>
      </c>
      <c r="AF19" s="4">
        <v>5.0000000000000001E-3</v>
      </c>
      <c r="AG19" s="4">
        <v>-7.4999999999999997E-3</v>
      </c>
      <c r="AH19" s="4">
        <v>-5.5E-2</v>
      </c>
      <c r="AI19" s="4">
        <v>-5.5E-2</v>
      </c>
      <c r="AJ19" s="4">
        <v>-5.7500000000000002E-2</v>
      </c>
      <c r="AK19" s="4">
        <v>-1.6500000000000001E-2</v>
      </c>
      <c r="AL19" s="4">
        <v>-7.8E-2</v>
      </c>
      <c r="AM19" s="4">
        <v>-5.2499999999999998E-2</v>
      </c>
      <c r="AN19" s="4">
        <v>-2.75E-2</v>
      </c>
      <c r="AO19" s="4">
        <v>7.4999999999999997E-3</v>
      </c>
      <c r="AP19" s="4">
        <v>0.47</v>
      </c>
      <c r="AQ19" s="4">
        <v>1.7500000000000002E-2</v>
      </c>
      <c r="AR19" s="4">
        <v>-0.44500000000000001</v>
      </c>
      <c r="AS19" s="4">
        <v>-0.1275</v>
      </c>
      <c r="AT19" s="4">
        <v>-0.2175</v>
      </c>
      <c r="AU19" s="4">
        <v>-0.22</v>
      </c>
      <c r="AV19" s="4">
        <v>-0.39500000000000002</v>
      </c>
      <c r="AW19" s="4">
        <v>-0.44500000000000001</v>
      </c>
      <c r="AX19" s="4">
        <v>0.28499999999999998</v>
      </c>
      <c r="AY19" s="4">
        <v>-0.44500000000000001</v>
      </c>
      <c r="AZ19" s="4">
        <v>0</v>
      </c>
      <c r="BA19" s="4">
        <v>1.7500000000000002E-2</v>
      </c>
      <c r="BB19" s="4">
        <v>-0.09</v>
      </c>
      <c r="BC19" s="4">
        <v>-5.7500000000000002E-2</v>
      </c>
      <c r="BD19" s="4">
        <v>-7.2499999999999995E-2</v>
      </c>
      <c r="BE19" s="4">
        <v>-2.1499999999999998E-2</v>
      </c>
      <c r="BF19" s="4">
        <v>-0.06</v>
      </c>
      <c r="BG19" s="4">
        <v>-1.7500000000000002E-2</v>
      </c>
      <c r="BH19" s="4">
        <v>-5.5E-2</v>
      </c>
      <c r="BI19" s="4">
        <v>3.5000000000000003E-2</v>
      </c>
    </row>
    <row r="20" spans="2:61" x14ac:dyDescent="0.25">
      <c r="B20" s="209">
        <f t="shared" si="2"/>
        <v>0</v>
      </c>
      <c r="C20">
        <v>3.11932353</v>
      </c>
      <c r="D20">
        <f t="shared" si="3"/>
        <v>0</v>
      </c>
      <c r="E20">
        <v>3.49</v>
      </c>
      <c r="F20" s="77">
        <v>37104</v>
      </c>
      <c r="G20" s="7">
        <v>3.49</v>
      </c>
      <c r="H20" s="7">
        <v>0.33750000000000002</v>
      </c>
      <c r="I20" s="4">
        <v>7.4062631548861016E-2</v>
      </c>
      <c r="J20" s="4">
        <v>-0.12</v>
      </c>
      <c r="K20" s="4">
        <v>-0.13750000000000001</v>
      </c>
      <c r="L20" s="15">
        <v>-0.08</v>
      </c>
      <c r="M20" s="15">
        <v>-0.16</v>
      </c>
      <c r="N20" s="4">
        <v>-0.08</v>
      </c>
      <c r="O20" s="4">
        <v>-5.5E-2</v>
      </c>
      <c r="P20" s="4">
        <v>-7.4999999999999997E-2</v>
      </c>
      <c r="Q20" s="4">
        <v>-0.09</v>
      </c>
      <c r="R20" s="4">
        <v>-0.12</v>
      </c>
      <c r="S20" s="4">
        <v>-0.12</v>
      </c>
      <c r="T20" s="4">
        <v>-5.2499999999999998E-2</v>
      </c>
      <c r="U20" s="4">
        <v>-5.2499999999999998E-2</v>
      </c>
      <c r="V20" s="4">
        <v>0.14499999999999999</v>
      </c>
      <c r="W20" s="4">
        <v>0.14499999999999999</v>
      </c>
      <c r="X20" s="4">
        <v>6.5000000000000002E-2</v>
      </c>
      <c r="Y20" s="4">
        <v>0.49249999999999999</v>
      </c>
      <c r="Z20" s="4">
        <v>0.185</v>
      </c>
      <c r="AA20" s="4">
        <v>0.23250000000000001</v>
      </c>
      <c r="AB20" s="4">
        <v>-2.5000000000000001E-2</v>
      </c>
      <c r="AC20" s="4">
        <v>-3.5450000000000002E-2</v>
      </c>
      <c r="AD20" s="4">
        <v>2.0500000000000002E-3</v>
      </c>
      <c r="AE20" s="4">
        <v>-2.2949999999999998E-2</v>
      </c>
      <c r="AF20" s="4">
        <v>5.0000000000000001E-3</v>
      </c>
      <c r="AG20" s="4">
        <v>-7.4999999999999997E-3</v>
      </c>
      <c r="AH20" s="4">
        <v>-5.5E-2</v>
      </c>
      <c r="AI20" s="4">
        <v>-5.5E-2</v>
      </c>
      <c r="AJ20" s="4">
        <v>-5.7500000000000002E-2</v>
      </c>
      <c r="AK20" s="4">
        <v>-1.6500000000000001E-2</v>
      </c>
      <c r="AL20" s="4">
        <v>-7.8E-2</v>
      </c>
      <c r="AM20" s="4">
        <v>-5.2499999999999998E-2</v>
      </c>
      <c r="AN20" s="4">
        <v>-2.75E-2</v>
      </c>
      <c r="AO20" s="4">
        <v>7.4999999999999997E-3</v>
      </c>
      <c r="AP20" s="4">
        <v>0.47</v>
      </c>
      <c r="AQ20" s="4">
        <v>1.7500000000000002E-2</v>
      </c>
      <c r="AR20" s="4">
        <v>-0.44500000000000001</v>
      </c>
      <c r="AS20" s="4">
        <v>-0.1275</v>
      </c>
      <c r="AT20" s="4">
        <v>-0.2175</v>
      </c>
      <c r="AU20" s="4">
        <v>-0.22</v>
      </c>
      <c r="AV20" s="4">
        <v>-0.39500000000000002</v>
      </c>
      <c r="AW20" s="4">
        <v>-0.44500000000000001</v>
      </c>
      <c r="AX20" s="4">
        <v>0.33500000000000002</v>
      </c>
      <c r="AY20" s="4">
        <v>-0.44500000000000001</v>
      </c>
      <c r="AZ20" s="4">
        <v>0</v>
      </c>
      <c r="BA20" s="4">
        <v>1.7500000000000002E-2</v>
      </c>
      <c r="BB20" s="4">
        <v>-0.09</v>
      </c>
      <c r="BC20" s="4">
        <v>-5.7500000000000002E-2</v>
      </c>
      <c r="BD20" s="4">
        <v>-7.2499999999999995E-2</v>
      </c>
      <c r="BE20" s="4">
        <v>-2.1499999999999998E-2</v>
      </c>
      <c r="BF20" s="4">
        <v>-0.06</v>
      </c>
      <c r="BG20" s="4">
        <v>-1.7500000000000002E-2</v>
      </c>
      <c r="BH20" s="4">
        <v>-5.5E-2</v>
      </c>
      <c r="BI20" s="4">
        <v>3.5000000000000003E-2</v>
      </c>
    </row>
    <row r="21" spans="2:61" x14ac:dyDescent="0.25">
      <c r="B21" s="209">
        <f t="shared" si="2"/>
        <v>0</v>
      </c>
      <c r="C21">
        <v>0.74798984999999996</v>
      </c>
      <c r="D21">
        <f t="shared" si="3"/>
        <v>0</v>
      </c>
      <c r="E21">
        <v>3.4849999999999999</v>
      </c>
      <c r="F21" s="77">
        <v>37135</v>
      </c>
      <c r="G21" s="7">
        <v>3.4849999999999999</v>
      </c>
      <c r="H21" s="7">
        <v>0.34</v>
      </c>
      <c r="I21" s="4">
        <v>7.421105636569901E-2</v>
      </c>
      <c r="J21" s="4">
        <v>-0.12</v>
      </c>
      <c r="K21" s="4">
        <v>-0.13750000000000001</v>
      </c>
      <c r="L21" s="15">
        <v>-0.08</v>
      </c>
      <c r="M21" s="15">
        <v>-0.16</v>
      </c>
      <c r="N21" s="4">
        <v>-0.08</v>
      </c>
      <c r="O21" s="4">
        <v>-5.5E-2</v>
      </c>
      <c r="P21" s="4">
        <v>-7.4999999999999997E-2</v>
      </c>
      <c r="Q21" s="4">
        <v>-0.09</v>
      </c>
      <c r="R21" s="4">
        <v>-0.12</v>
      </c>
      <c r="S21" s="4">
        <v>-0.12</v>
      </c>
      <c r="T21" s="4">
        <v>-5.5E-2</v>
      </c>
      <c r="U21" s="4">
        <v>-5.2499999999999998E-2</v>
      </c>
      <c r="V21" s="4">
        <v>0.14499999999999999</v>
      </c>
      <c r="W21" s="4">
        <v>0.14499999999999999</v>
      </c>
      <c r="X21" s="4">
        <v>6.5000000000000002E-2</v>
      </c>
      <c r="Y21" s="4">
        <v>0.47</v>
      </c>
      <c r="Z21" s="4">
        <v>0.18</v>
      </c>
      <c r="AA21" s="4">
        <v>0.21</v>
      </c>
      <c r="AB21" s="4">
        <v>-2.5000000000000001E-2</v>
      </c>
      <c r="AC21" s="4">
        <v>-3.5249999999999997E-2</v>
      </c>
      <c r="AD21" s="4">
        <v>2.2500000000000003E-3</v>
      </c>
      <c r="AE21" s="4">
        <v>-2.2749999999999999E-2</v>
      </c>
      <c r="AF21" s="4">
        <v>5.0000000000000001E-3</v>
      </c>
      <c r="AG21" s="4">
        <v>-7.4999999999999997E-3</v>
      </c>
      <c r="AH21" s="4">
        <v>-5.5E-2</v>
      </c>
      <c r="AI21" s="4">
        <v>-5.2499999999999998E-2</v>
      </c>
      <c r="AJ21" s="4">
        <v>-6.25E-2</v>
      </c>
      <c r="AK21" s="4">
        <v>-1.9000000000000003E-2</v>
      </c>
      <c r="AL21" s="4">
        <v>-7.8E-2</v>
      </c>
      <c r="AM21" s="4">
        <v>-5.7500000000000002E-2</v>
      </c>
      <c r="AN21" s="4">
        <v>-2.75E-2</v>
      </c>
      <c r="AO21" s="4">
        <v>7.4999999999999997E-3</v>
      </c>
      <c r="AP21" s="4">
        <v>0.41</v>
      </c>
      <c r="AQ21" s="4">
        <v>1.2500000000000001E-2</v>
      </c>
      <c r="AR21" s="4">
        <v>-0.44500000000000001</v>
      </c>
      <c r="AS21" s="4">
        <v>-0.1275</v>
      </c>
      <c r="AT21" s="4">
        <v>-0.2175</v>
      </c>
      <c r="AU21" s="4">
        <v>-0.22</v>
      </c>
      <c r="AV21" s="4">
        <v>-0.39500000000000002</v>
      </c>
      <c r="AW21" s="4">
        <v>-0.44500000000000001</v>
      </c>
      <c r="AX21" s="4">
        <v>0.3125</v>
      </c>
      <c r="AY21" s="4">
        <v>-0.44500000000000001</v>
      </c>
      <c r="AZ21" s="4">
        <v>0</v>
      </c>
      <c r="BA21" s="4">
        <v>1.2500000000000001E-2</v>
      </c>
      <c r="BB21" s="4">
        <v>-9.5000000000000001E-2</v>
      </c>
      <c r="BC21" s="4">
        <v>-5.7500000000000002E-2</v>
      </c>
      <c r="BD21" s="4">
        <v>-9.5000000000000001E-2</v>
      </c>
      <c r="BE21" s="4">
        <v>-2.4E-2</v>
      </c>
      <c r="BF21" s="4">
        <v>-0.06</v>
      </c>
      <c r="BG21" s="4">
        <v>-2.2499999999999999E-2</v>
      </c>
      <c r="BH21" s="4">
        <v>-5.5E-2</v>
      </c>
      <c r="BI21" s="4">
        <v>3.5000000000000003E-2</v>
      </c>
    </row>
    <row r="22" spans="2:61" x14ac:dyDescent="0.25">
      <c r="B22" s="209">
        <f t="shared" si="2"/>
        <v>0</v>
      </c>
      <c r="C22">
        <v>7.0580531999999998</v>
      </c>
      <c r="D22">
        <f t="shared" si="3"/>
        <v>0</v>
      </c>
      <c r="E22">
        <v>3.5049999999999999</v>
      </c>
      <c r="F22" s="77">
        <v>37165</v>
      </c>
      <c r="G22" s="7">
        <v>3.5049999999999999</v>
      </c>
      <c r="H22" s="7">
        <v>0.34250000000000003</v>
      </c>
      <c r="I22" s="4">
        <v>7.4331260044683017E-2</v>
      </c>
      <c r="J22" s="4">
        <v>-0.12</v>
      </c>
      <c r="K22" s="4">
        <v>-0.13750000000000001</v>
      </c>
      <c r="L22" s="15">
        <v>-0.08</v>
      </c>
      <c r="M22" s="15">
        <v>-0.16</v>
      </c>
      <c r="N22" s="4">
        <v>-0.08</v>
      </c>
      <c r="O22" s="4">
        <v>-5.5E-2</v>
      </c>
      <c r="P22" s="4">
        <v>-7.4999999999999997E-2</v>
      </c>
      <c r="Q22" s="4">
        <v>-0.09</v>
      </c>
      <c r="R22" s="4">
        <v>-0.12</v>
      </c>
      <c r="S22" s="4">
        <v>-0.12</v>
      </c>
      <c r="T22" s="4">
        <v>-0.06</v>
      </c>
      <c r="U22" s="4">
        <v>-5.2499999999999998E-2</v>
      </c>
      <c r="V22" s="4">
        <v>0.16</v>
      </c>
      <c r="W22" s="4">
        <v>0.16</v>
      </c>
      <c r="X22" s="4">
        <v>0.08</v>
      </c>
      <c r="Y22" s="4">
        <v>0.36</v>
      </c>
      <c r="Z22" s="4">
        <v>0.185</v>
      </c>
      <c r="AA22" s="4">
        <v>0.23</v>
      </c>
      <c r="AB22" s="4">
        <v>-2.5000000000000001E-2</v>
      </c>
      <c r="AC22" s="4">
        <v>-3.5249999999999997E-2</v>
      </c>
      <c r="AD22" s="4">
        <v>2.2500000000000003E-3</v>
      </c>
      <c r="AE22" s="4">
        <v>-2.2749999999999999E-2</v>
      </c>
      <c r="AF22" s="4">
        <v>5.0000000000000001E-3</v>
      </c>
      <c r="AG22" s="4">
        <v>-7.4999999999999997E-3</v>
      </c>
      <c r="AH22" s="4">
        <v>-5.5E-2</v>
      </c>
      <c r="AI22" s="4">
        <v>-5.2499999999999998E-2</v>
      </c>
      <c r="AJ22" s="4">
        <v>-6.25E-2</v>
      </c>
      <c r="AK22" s="4">
        <v>-1.9000000000000003E-2</v>
      </c>
      <c r="AL22" s="4">
        <v>-6.3E-2</v>
      </c>
      <c r="AM22" s="4">
        <v>-6.7500000000000004E-2</v>
      </c>
      <c r="AN22" s="4">
        <v>-2.75E-2</v>
      </c>
      <c r="AO22" s="4">
        <v>7.4999999999999997E-3</v>
      </c>
      <c r="AP22" s="4">
        <v>0.47499999999999998</v>
      </c>
      <c r="AQ22" s="4">
        <v>2.5000000000000001E-3</v>
      </c>
      <c r="AR22" s="4">
        <v>-0.44500000000000001</v>
      </c>
      <c r="AS22" s="4">
        <v>-0.1275</v>
      </c>
      <c r="AT22" s="4">
        <v>-0.2175</v>
      </c>
      <c r="AU22" s="4">
        <v>-0.22</v>
      </c>
      <c r="AV22" s="4">
        <v>-0.39500000000000002</v>
      </c>
      <c r="AW22" s="4">
        <v>-0.44500000000000001</v>
      </c>
      <c r="AX22" s="4">
        <v>0.20749999999999999</v>
      </c>
      <c r="AY22" s="4">
        <v>-0.44500000000000001</v>
      </c>
      <c r="AZ22" s="4">
        <v>0</v>
      </c>
      <c r="BA22" s="4">
        <v>2.5000000000000001E-3</v>
      </c>
      <c r="BB22" s="4">
        <v>-9.7500000000000003E-2</v>
      </c>
      <c r="BC22" s="4">
        <v>-5.7500000000000002E-2</v>
      </c>
      <c r="BD22" s="4">
        <v>-9.5000000000000001E-2</v>
      </c>
      <c r="BE22" s="4">
        <v>-2.4E-2</v>
      </c>
      <c r="BF22" s="4">
        <v>-0.06</v>
      </c>
      <c r="BG22" s="4">
        <v>-3.2500000000000001E-2</v>
      </c>
      <c r="BH22" s="4">
        <v>-5.5E-2</v>
      </c>
      <c r="BI22" s="4">
        <v>3.5000000000000003E-2</v>
      </c>
    </row>
    <row r="23" spans="2:61" x14ac:dyDescent="0.25">
      <c r="B23" s="209">
        <f t="shared" si="2"/>
        <v>0</v>
      </c>
      <c r="C23">
        <v>0.65732102000000003</v>
      </c>
      <c r="D23">
        <f t="shared" si="3"/>
        <v>0</v>
      </c>
      <c r="E23">
        <v>3.605</v>
      </c>
      <c r="F23" s="77">
        <v>37196</v>
      </c>
      <c r="G23" s="7">
        <v>3.605</v>
      </c>
      <c r="H23" s="7">
        <v>0.34250000000000003</v>
      </c>
      <c r="I23" s="4">
        <v>7.4417035140390997E-2</v>
      </c>
      <c r="J23" s="4">
        <v>-0.125</v>
      </c>
      <c r="K23" s="4">
        <v>-0.14249999999999999</v>
      </c>
      <c r="L23" s="15">
        <v>-0.01</v>
      </c>
      <c r="M23" s="15">
        <v>-0.17499999999999999</v>
      </c>
      <c r="N23" s="4">
        <v>0.01</v>
      </c>
      <c r="O23" s="4">
        <v>-6.25E-2</v>
      </c>
      <c r="P23" s="4">
        <v>-9.7500000000000003E-2</v>
      </c>
      <c r="Q23" s="4">
        <v>-9.5000000000000001E-2</v>
      </c>
      <c r="R23" s="4">
        <v>-0.125</v>
      </c>
      <c r="S23" s="4">
        <v>-0.125</v>
      </c>
      <c r="T23" s="4">
        <v>-7.2499999999999995E-2</v>
      </c>
      <c r="U23" s="4">
        <v>-5.2499999999999998E-2</v>
      </c>
      <c r="V23" s="4">
        <v>0.2475</v>
      </c>
      <c r="W23" s="4">
        <v>0.2475</v>
      </c>
      <c r="X23" s="4">
        <v>0.1275</v>
      </c>
      <c r="Y23" s="4">
        <v>0.215</v>
      </c>
      <c r="Z23" s="4">
        <v>0.26750000000000002</v>
      </c>
      <c r="AA23" s="4">
        <v>0.29499999999999998</v>
      </c>
      <c r="AB23" s="4">
        <v>-2.8000000000000004E-2</v>
      </c>
      <c r="AC23" s="4">
        <v>-4.4999999999999998E-2</v>
      </c>
      <c r="AD23" s="4">
        <v>-0.01</v>
      </c>
      <c r="AE23" s="4">
        <v>-3.7499999999999999E-2</v>
      </c>
      <c r="AF23" s="4">
        <v>5.0000000000000001E-3</v>
      </c>
      <c r="AG23" s="4">
        <v>-7.4999999999999997E-3</v>
      </c>
      <c r="AH23" s="4">
        <v>-5.7500000000000002E-2</v>
      </c>
      <c r="AI23" s="4">
        <v>-0.05</v>
      </c>
      <c r="AJ23" s="4">
        <v>-6.0499999999999998E-2</v>
      </c>
      <c r="AK23" s="4">
        <v>-1.6500000000000001E-2</v>
      </c>
      <c r="AL23" s="4">
        <v>-6.6500000000000004E-2</v>
      </c>
      <c r="AM23" s="4">
        <v>-9.2499999999999999E-2</v>
      </c>
      <c r="AN23" s="4">
        <v>-2.2499999999999999E-2</v>
      </c>
      <c r="AO23" s="4">
        <v>1.2500000000000001E-2</v>
      </c>
      <c r="AP23" s="4">
        <v>0.76</v>
      </c>
      <c r="AQ23" s="4">
        <v>-4.2500000000000003E-2</v>
      </c>
      <c r="AR23" s="4">
        <v>-0.36</v>
      </c>
      <c r="AS23" s="4">
        <v>-0.155</v>
      </c>
      <c r="AT23" s="4">
        <v>-0.2525</v>
      </c>
      <c r="AU23" s="4">
        <v>0.06</v>
      </c>
      <c r="AV23" s="4">
        <v>-0.31</v>
      </c>
      <c r="AW23" s="4">
        <v>-0.36</v>
      </c>
      <c r="AX23" s="4">
        <v>5.5E-2</v>
      </c>
      <c r="AY23" s="4">
        <v>-0.36</v>
      </c>
      <c r="AZ23" s="4">
        <v>0</v>
      </c>
      <c r="BA23" s="4">
        <v>-4.2500000000000003E-2</v>
      </c>
      <c r="BB23" s="4">
        <v>-0.1225</v>
      </c>
      <c r="BC23" s="4">
        <v>-6.25E-2</v>
      </c>
      <c r="BD23" s="4">
        <v>-0.1</v>
      </c>
      <c r="BE23" s="4">
        <v>-2.1499999999999998E-2</v>
      </c>
      <c r="BF23" s="4">
        <v>-8.2500000000000004E-2</v>
      </c>
      <c r="BG23" s="4">
        <v>-7.7499999999999999E-2</v>
      </c>
      <c r="BH23" s="4">
        <v>-5.7500000000000002E-2</v>
      </c>
      <c r="BI23" s="4">
        <v>5.5E-2</v>
      </c>
    </row>
    <row r="24" spans="2:61" x14ac:dyDescent="0.25">
      <c r="B24" s="209">
        <f t="shared" si="2"/>
        <v>0</v>
      </c>
      <c r="C24">
        <v>-1.6804167299999999</v>
      </c>
      <c r="D24">
        <f t="shared" si="3"/>
        <v>0</v>
      </c>
      <c r="E24">
        <v>3.702</v>
      </c>
      <c r="F24" s="77">
        <v>37226</v>
      </c>
      <c r="G24" s="7">
        <v>3.702</v>
      </c>
      <c r="H24" s="7">
        <v>0.34499999999999997</v>
      </c>
      <c r="I24" s="4">
        <v>7.4500043299839031E-2</v>
      </c>
      <c r="J24" s="4">
        <v>-0.1275</v>
      </c>
      <c r="K24" s="4">
        <v>-0.14499999999999999</v>
      </c>
      <c r="L24" s="15">
        <v>-2.5000000000000001E-3</v>
      </c>
      <c r="M24" s="15">
        <v>-0.17749999999999999</v>
      </c>
      <c r="N24" s="4">
        <v>1.7500000000000002E-2</v>
      </c>
      <c r="O24" s="4">
        <v>-6.25E-2</v>
      </c>
      <c r="P24" s="4">
        <v>-9.7500000000000003E-2</v>
      </c>
      <c r="Q24" s="4">
        <v>-9.7500000000000003E-2</v>
      </c>
      <c r="R24" s="4">
        <v>-0.1275</v>
      </c>
      <c r="S24" s="4">
        <v>-0.1275</v>
      </c>
      <c r="T24" s="4">
        <v>-8.3750000000000005E-2</v>
      </c>
      <c r="U24" s="4">
        <v>-5.2499999999999998E-2</v>
      </c>
      <c r="V24" s="4">
        <v>0.28749999999999998</v>
      </c>
      <c r="W24" s="4">
        <v>0.28749999999999998</v>
      </c>
      <c r="X24" s="4">
        <v>0.16750000000000001</v>
      </c>
      <c r="Y24" s="4">
        <v>0.215</v>
      </c>
      <c r="Z24" s="4">
        <v>0.32500000000000001</v>
      </c>
      <c r="AA24" s="4">
        <v>0.38500000000000001</v>
      </c>
      <c r="AB24" s="4">
        <v>-2.5500000000000002E-2</v>
      </c>
      <c r="AC24" s="4">
        <v>-4.4999999999999998E-2</v>
      </c>
      <c r="AD24" s="4">
        <v>-0.01</v>
      </c>
      <c r="AE24" s="4">
        <v>-3.7499999999999999E-2</v>
      </c>
      <c r="AF24" s="4">
        <v>5.0000000000000001E-3</v>
      </c>
      <c r="AG24" s="4">
        <v>-7.4999999999999997E-3</v>
      </c>
      <c r="AH24" s="4">
        <v>-5.7500000000000002E-2</v>
      </c>
      <c r="AI24" s="4">
        <v>-4.8500000000000008E-2</v>
      </c>
      <c r="AJ24" s="4">
        <v>-6.3E-2</v>
      </c>
      <c r="AK24" s="4">
        <v>-1.6500000000000001E-2</v>
      </c>
      <c r="AL24" s="4">
        <v>-6.6500000000000004E-2</v>
      </c>
      <c r="AM24" s="4">
        <v>-0.115</v>
      </c>
      <c r="AN24" s="4">
        <v>-2.2499999999999999E-2</v>
      </c>
      <c r="AO24" s="4">
        <v>1.2500000000000001E-2</v>
      </c>
      <c r="AP24" s="4">
        <v>1.25</v>
      </c>
      <c r="AQ24" s="4">
        <v>-6.5000000000000002E-2</v>
      </c>
      <c r="AR24" s="4">
        <v>-0.36</v>
      </c>
      <c r="AS24" s="4">
        <v>-0.155</v>
      </c>
      <c r="AT24" s="4">
        <v>-0.2525</v>
      </c>
      <c r="AU24" s="4">
        <v>0.1</v>
      </c>
      <c r="AV24" s="4">
        <v>-0.31</v>
      </c>
      <c r="AW24" s="4">
        <v>-0.36</v>
      </c>
      <c r="AX24" s="4">
        <v>5.5E-2</v>
      </c>
      <c r="AY24" s="4">
        <v>-0.36</v>
      </c>
      <c r="AZ24" s="4">
        <v>0</v>
      </c>
      <c r="BA24" s="4">
        <v>-6.5000000000000002E-2</v>
      </c>
      <c r="BB24" s="4">
        <v>-0.14000000000000001</v>
      </c>
      <c r="BC24" s="4">
        <v>-6.25E-2</v>
      </c>
      <c r="BD24" s="4">
        <v>-0.1225</v>
      </c>
      <c r="BE24" s="4">
        <v>-2.1499999999999998E-2</v>
      </c>
      <c r="BF24" s="4">
        <v>-8.2500000000000004E-2</v>
      </c>
      <c r="BG24" s="4">
        <v>-0.1</v>
      </c>
      <c r="BH24" s="4">
        <v>-5.7500000000000002E-2</v>
      </c>
      <c r="BI24" s="4">
        <v>5.5E-2</v>
      </c>
    </row>
    <row r="25" spans="2:61" x14ac:dyDescent="0.25">
      <c r="B25" s="209">
        <f t="shared" si="2"/>
        <v>0</v>
      </c>
      <c r="C25">
        <v>8.8242978599999997</v>
      </c>
      <c r="D25">
        <f t="shared" si="3"/>
        <v>0</v>
      </c>
      <c r="E25">
        <v>3.7169999999999996</v>
      </c>
      <c r="F25" s="77">
        <v>37257</v>
      </c>
      <c r="G25" s="7">
        <v>3.7170000000000001</v>
      </c>
      <c r="H25" s="7">
        <v>0.34749999999999998</v>
      </c>
      <c r="I25" s="4">
        <v>7.4579617397787998E-2</v>
      </c>
      <c r="J25" s="4">
        <v>-0.13</v>
      </c>
      <c r="K25" s="4">
        <v>-0.14749999999999999</v>
      </c>
      <c r="L25" s="15">
        <v>1.2500000000000001E-2</v>
      </c>
      <c r="M25" s="15">
        <v>-0.18</v>
      </c>
      <c r="N25" s="4">
        <v>3.2500000000000001E-2</v>
      </c>
      <c r="O25" s="4">
        <v>-6.25E-2</v>
      </c>
      <c r="P25" s="4">
        <v>-9.7500000000000003E-2</v>
      </c>
      <c r="Q25" s="4">
        <v>-0.1</v>
      </c>
      <c r="R25" s="4">
        <v>-0.13</v>
      </c>
      <c r="S25" s="4">
        <v>-0.13</v>
      </c>
      <c r="T25" s="4">
        <v>-8.5000000000000006E-2</v>
      </c>
      <c r="U25" s="4">
        <v>-5.2499999999999998E-2</v>
      </c>
      <c r="V25" s="4">
        <v>0.3</v>
      </c>
      <c r="W25" s="4">
        <v>0.3</v>
      </c>
      <c r="X25" s="4">
        <v>0.18</v>
      </c>
      <c r="Y25" s="4">
        <v>0.22500000000000001</v>
      </c>
      <c r="Z25" s="4">
        <v>0.38</v>
      </c>
      <c r="AA25" s="4">
        <v>0.47</v>
      </c>
      <c r="AB25" s="4">
        <v>-2.5500000000000002E-2</v>
      </c>
      <c r="AC25" s="4">
        <v>-4.4999999999999998E-2</v>
      </c>
      <c r="AD25" s="4">
        <v>-0.01</v>
      </c>
      <c r="AE25" s="4">
        <v>-3.7499999999999999E-2</v>
      </c>
      <c r="AF25" s="4">
        <v>5.0000000000000001E-3</v>
      </c>
      <c r="AG25" s="4">
        <v>-7.4999999999999997E-3</v>
      </c>
      <c r="AH25" s="4">
        <v>-5.7500000000000002E-2</v>
      </c>
      <c r="AI25" s="4">
        <v>-4.8500000000000008E-2</v>
      </c>
      <c r="AJ25" s="4">
        <v>-6.3E-2</v>
      </c>
      <c r="AK25" s="4">
        <v>-1.6500000000000001E-2</v>
      </c>
      <c r="AL25" s="4">
        <v>-7.0499999999999993E-2</v>
      </c>
      <c r="AM25" s="4">
        <v>-0.11749999999999999</v>
      </c>
      <c r="AN25" s="4">
        <v>-2.0499999999999997E-2</v>
      </c>
      <c r="AO25" s="4">
        <v>1.2500000000000001E-2</v>
      </c>
      <c r="AP25" s="4">
        <v>1.59</v>
      </c>
      <c r="AQ25" s="4">
        <v>-6.7500000000000004E-2</v>
      </c>
      <c r="AR25" s="4">
        <v>-0.35</v>
      </c>
      <c r="AS25" s="4">
        <v>-0.155</v>
      </c>
      <c r="AT25" s="4">
        <v>-0.24249999999999999</v>
      </c>
      <c r="AU25" s="4">
        <v>0.13</v>
      </c>
      <c r="AV25" s="4">
        <v>-0.3</v>
      </c>
      <c r="AW25" s="4">
        <v>-0.35</v>
      </c>
      <c r="AX25" s="4">
        <v>6.5000000000000002E-2</v>
      </c>
      <c r="AY25" s="4">
        <v>-0.35</v>
      </c>
      <c r="AZ25" s="4">
        <v>0</v>
      </c>
      <c r="BA25" s="4">
        <v>-6.7500000000000004E-2</v>
      </c>
      <c r="BB25" s="4">
        <v>-0.14749999999999999</v>
      </c>
      <c r="BC25" s="4">
        <v>-6.25E-2</v>
      </c>
      <c r="BD25" s="4">
        <v>-0.125</v>
      </c>
      <c r="BE25" s="4">
        <v>-2.1499999999999998E-2</v>
      </c>
      <c r="BF25" s="4">
        <v>-8.2500000000000004E-2</v>
      </c>
      <c r="BG25" s="4">
        <v>-0.10249999999999999</v>
      </c>
      <c r="BH25" s="4">
        <v>-5.7500000000000002E-2</v>
      </c>
      <c r="BI25" s="4">
        <v>6.5000000000000002E-2</v>
      </c>
    </row>
    <row r="26" spans="2:61" x14ac:dyDescent="0.25">
      <c r="B26" s="209">
        <f t="shared" si="2"/>
        <v>0</v>
      </c>
      <c r="C26">
        <v>5.4113197599999996</v>
      </c>
      <c r="D26">
        <f t="shared" si="3"/>
        <v>0</v>
      </c>
      <c r="E26">
        <v>3.5819999999999999</v>
      </c>
      <c r="F26" s="77">
        <v>37288</v>
      </c>
      <c r="G26" s="7">
        <v>3.5819999999999999</v>
      </c>
      <c r="H26" s="7">
        <v>0.34250000000000003</v>
      </c>
      <c r="I26" s="4">
        <v>7.4650605494111025E-2</v>
      </c>
      <c r="J26" s="4">
        <v>-0.13250000000000001</v>
      </c>
      <c r="K26" s="4">
        <v>-0.15</v>
      </c>
      <c r="L26" s="15">
        <v>1.2500000000000001E-2</v>
      </c>
      <c r="M26" s="15">
        <v>-0.1825</v>
      </c>
      <c r="N26" s="4">
        <v>3.2500000000000001E-2</v>
      </c>
      <c r="O26" s="4">
        <v>-6.25E-2</v>
      </c>
      <c r="P26" s="4">
        <v>-9.7500000000000003E-2</v>
      </c>
      <c r="Q26" s="4">
        <v>-0.10249999999999999</v>
      </c>
      <c r="R26" s="4">
        <v>-0.13250000000000001</v>
      </c>
      <c r="S26" s="4">
        <v>-0.13250000000000001</v>
      </c>
      <c r="T26" s="4">
        <v>-7.6249999999999998E-2</v>
      </c>
      <c r="U26" s="4">
        <v>-5.2499999999999998E-2</v>
      </c>
      <c r="V26" s="4">
        <v>0.27750000000000002</v>
      </c>
      <c r="W26" s="4">
        <v>0.27750000000000002</v>
      </c>
      <c r="X26" s="4">
        <v>0.1575</v>
      </c>
      <c r="Y26" s="4">
        <v>0.22500000000000001</v>
      </c>
      <c r="Z26" s="4">
        <v>0.3775</v>
      </c>
      <c r="AA26" s="4">
        <v>0.48</v>
      </c>
      <c r="AB26" s="4">
        <v>-2.5500000000000002E-2</v>
      </c>
      <c r="AC26" s="4">
        <v>-4.4999999999999998E-2</v>
      </c>
      <c r="AD26" s="4">
        <v>-0.01</v>
      </c>
      <c r="AE26" s="4">
        <v>-3.7499999999999999E-2</v>
      </c>
      <c r="AF26" s="4">
        <v>5.0000000000000001E-3</v>
      </c>
      <c r="AG26" s="4">
        <v>-7.4999999999999997E-3</v>
      </c>
      <c r="AH26" s="4">
        <v>-5.7500000000000002E-2</v>
      </c>
      <c r="AI26" s="4">
        <v>-4.8500000000000008E-2</v>
      </c>
      <c r="AJ26" s="4">
        <v>-6.3E-2</v>
      </c>
      <c r="AK26" s="4">
        <v>-1.6500000000000001E-2</v>
      </c>
      <c r="AL26" s="4">
        <v>-6.6500000000000004E-2</v>
      </c>
      <c r="AM26" s="4">
        <v>-0.1</v>
      </c>
      <c r="AN26" s="4">
        <v>-2.0499999999999997E-2</v>
      </c>
      <c r="AO26" s="4">
        <v>1.2500000000000001E-2</v>
      </c>
      <c r="AP26" s="4">
        <v>1.49</v>
      </c>
      <c r="AQ26" s="4">
        <v>-0.05</v>
      </c>
      <c r="AR26" s="4">
        <v>-0.35</v>
      </c>
      <c r="AS26" s="4">
        <v>-0.155</v>
      </c>
      <c r="AT26" s="4">
        <v>-0.24249999999999999</v>
      </c>
      <c r="AU26" s="4">
        <v>0.08</v>
      </c>
      <c r="AV26" s="4">
        <v>-0.3</v>
      </c>
      <c r="AW26" s="4">
        <v>-0.35</v>
      </c>
      <c r="AX26" s="4">
        <v>6.5000000000000002E-2</v>
      </c>
      <c r="AY26" s="4">
        <v>-0.35</v>
      </c>
      <c r="AZ26" s="4">
        <v>0</v>
      </c>
      <c r="BA26" s="4">
        <v>-0.05</v>
      </c>
      <c r="BB26" s="4">
        <v>-0.14749999999999999</v>
      </c>
      <c r="BC26" s="4">
        <v>-6.25E-2</v>
      </c>
      <c r="BD26" s="4">
        <v>-0.105</v>
      </c>
      <c r="BE26" s="4">
        <v>-2.1499999999999998E-2</v>
      </c>
      <c r="BF26" s="4">
        <v>-8.2500000000000004E-2</v>
      </c>
      <c r="BG26" s="4">
        <v>-8.5000000000000006E-2</v>
      </c>
      <c r="BH26" s="4">
        <v>-5.7500000000000002E-2</v>
      </c>
      <c r="BI26" s="4">
        <v>6.5000000000000002E-2</v>
      </c>
    </row>
    <row r="27" spans="2:61" x14ac:dyDescent="0.25">
      <c r="B27" s="209">
        <f t="shared" si="2"/>
        <v>0</v>
      </c>
      <c r="C27">
        <v>5.5056804499999998</v>
      </c>
      <c r="D27">
        <f t="shared" si="3"/>
        <v>0</v>
      </c>
      <c r="E27">
        <v>3.4140000000000001</v>
      </c>
      <c r="F27" s="77">
        <v>37316</v>
      </c>
      <c r="G27" s="7">
        <v>3.4140000000000006</v>
      </c>
      <c r="H27" s="7">
        <v>0.32</v>
      </c>
      <c r="I27" s="4">
        <v>7.4714723776090008E-2</v>
      </c>
      <c r="J27" s="4">
        <v>-0.13500000000000001</v>
      </c>
      <c r="K27" s="4">
        <v>-0.1525</v>
      </c>
      <c r="L27" s="15">
        <v>1.2500000000000001E-2</v>
      </c>
      <c r="M27" s="15">
        <v>-0.185</v>
      </c>
      <c r="N27" s="4">
        <v>3.2500000000000001E-2</v>
      </c>
      <c r="O27" s="4">
        <v>-6.25E-2</v>
      </c>
      <c r="P27" s="4">
        <v>-9.7500000000000003E-2</v>
      </c>
      <c r="Q27" s="4">
        <v>-0.105</v>
      </c>
      <c r="R27" s="4">
        <v>-0.13500000000000001</v>
      </c>
      <c r="S27" s="4">
        <v>-0.13500000000000001</v>
      </c>
      <c r="T27" s="4">
        <v>-7.0000000000000007E-2</v>
      </c>
      <c r="U27" s="4">
        <v>-5.2499999999999998E-2</v>
      </c>
      <c r="V27" s="4">
        <v>0.27500000000000002</v>
      </c>
      <c r="W27" s="4">
        <v>0.27500000000000002</v>
      </c>
      <c r="X27" s="4">
        <v>0.155</v>
      </c>
      <c r="Y27" s="4">
        <v>0.22500000000000001</v>
      </c>
      <c r="Z27" s="4">
        <v>0.28749999999999998</v>
      </c>
      <c r="AA27" s="4">
        <v>0.35</v>
      </c>
      <c r="AB27" s="4">
        <v>-2.5500000000000002E-2</v>
      </c>
      <c r="AC27" s="4">
        <v>-4.4999999999999998E-2</v>
      </c>
      <c r="AD27" s="4">
        <v>-0.01</v>
      </c>
      <c r="AE27" s="4">
        <v>-3.7499999999999999E-2</v>
      </c>
      <c r="AF27" s="4">
        <v>5.0000000000000001E-3</v>
      </c>
      <c r="AG27" s="4">
        <v>-7.4999999999999997E-3</v>
      </c>
      <c r="AH27" s="4">
        <v>-5.7500000000000002E-2</v>
      </c>
      <c r="AI27" s="4">
        <v>-4.8500000000000008E-2</v>
      </c>
      <c r="AJ27" s="4">
        <v>-5.3500000000000006E-2</v>
      </c>
      <c r="AK27" s="4">
        <v>-1.6500000000000001E-2</v>
      </c>
      <c r="AL27" s="4">
        <v>-6.8000000000000005E-2</v>
      </c>
      <c r="AM27" s="4">
        <v>-8.7499999999999994E-2</v>
      </c>
      <c r="AN27" s="4">
        <v>-2.0499999999999997E-2</v>
      </c>
      <c r="AO27" s="4">
        <v>1.2500000000000001E-2</v>
      </c>
      <c r="AP27" s="4">
        <v>0.91</v>
      </c>
      <c r="AQ27" s="4">
        <v>-3.7499999999999999E-2</v>
      </c>
      <c r="AR27" s="4">
        <v>-0.35</v>
      </c>
      <c r="AS27" s="4">
        <v>-0.155</v>
      </c>
      <c r="AT27" s="4">
        <v>-0.24249999999999999</v>
      </c>
      <c r="AU27" s="4">
        <v>-0.14499999999999999</v>
      </c>
      <c r="AV27" s="4">
        <v>-0.3</v>
      </c>
      <c r="AW27" s="4">
        <v>-0.35</v>
      </c>
      <c r="AX27" s="4">
        <v>6.5000000000000002E-2</v>
      </c>
      <c r="AY27" s="4">
        <v>-0.35</v>
      </c>
      <c r="AZ27" s="4">
        <v>0</v>
      </c>
      <c r="BA27" s="4">
        <v>-3.7499999999999999E-2</v>
      </c>
      <c r="BB27" s="4">
        <v>-0.1225</v>
      </c>
      <c r="BC27" s="4">
        <v>-6.25E-2</v>
      </c>
      <c r="BD27" s="4">
        <v>-0.1</v>
      </c>
      <c r="BE27" s="4">
        <v>-2.1499999999999998E-2</v>
      </c>
      <c r="BF27" s="4">
        <v>-8.2500000000000004E-2</v>
      </c>
      <c r="BG27" s="4">
        <v>-7.2499999999999995E-2</v>
      </c>
      <c r="BH27" s="4">
        <v>-5.7500000000000002E-2</v>
      </c>
      <c r="BI27" s="4">
        <v>6.5000000000000002E-2</v>
      </c>
    </row>
    <row r="28" spans="2:61" x14ac:dyDescent="0.25">
      <c r="B28" s="209">
        <f t="shared" si="2"/>
        <v>0</v>
      </c>
      <c r="C28">
        <v>7.2708243599999998</v>
      </c>
      <c r="D28">
        <f t="shared" si="3"/>
        <v>0</v>
      </c>
      <c r="E28">
        <v>3.258</v>
      </c>
      <c r="F28" s="77">
        <v>37347</v>
      </c>
      <c r="G28" s="7">
        <v>3.258</v>
      </c>
      <c r="H28" s="7">
        <v>0.27500000000000002</v>
      </c>
      <c r="I28" s="4">
        <v>7.4764249398048016E-2</v>
      </c>
      <c r="J28" s="4">
        <v>-0.12</v>
      </c>
      <c r="K28" s="4">
        <v>-0.13750000000000001</v>
      </c>
      <c r="L28" s="15">
        <v>-0.08</v>
      </c>
      <c r="M28" s="15">
        <v>-0.185</v>
      </c>
      <c r="N28" s="4">
        <v>-0.06</v>
      </c>
      <c r="O28" s="4">
        <v>-5.7500000000000002E-2</v>
      </c>
      <c r="P28" s="4">
        <v>-7.7499999999999999E-2</v>
      </c>
      <c r="Q28" s="4">
        <v>-0.09</v>
      </c>
      <c r="R28" s="4">
        <v>-0.12</v>
      </c>
      <c r="S28" s="4">
        <v>-0.12</v>
      </c>
      <c r="T28" s="4">
        <v>-6.1249999999999999E-2</v>
      </c>
      <c r="U28" s="4">
        <v>-4.7500000000000001E-2</v>
      </c>
      <c r="V28" s="4">
        <v>0.16250000000000001</v>
      </c>
      <c r="W28" s="4">
        <v>0.16250000000000001</v>
      </c>
      <c r="X28" s="4">
        <v>7.7499999999999999E-2</v>
      </c>
      <c r="Y28" s="4">
        <v>0.30249999999999999</v>
      </c>
      <c r="Z28" s="4">
        <v>0.17749999999999999</v>
      </c>
      <c r="AA28" s="4">
        <v>0.19750000000000001</v>
      </c>
      <c r="AB28" s="4">
        <v>-2.5000000000000001E-2</v>
      </c>
      <c r="AC28" s="4">
        <v>-3.27E-2</v>
      </c>
      <c r="AD28" s="4">
        <v>2.3E-3</v>
      </c>
      <c r="AE28" s="4">
        <v>-2.2700000000000001E-2</v>
      </c>
      <c r="AF28" s="4">
        <v>6.0000000000000001E-3</v>
      </c>
      <c r="AG28" s="4">
        <v>-7.4999999999999997E-3</v>
      </c>
      <c r="AH28" s="4">
        <v>-5.5E-2</v>
      </c>
      <c r="AI28" s="4">
        <v>-5.2999999999999999E-2</v>
      </c>
      <c r="AJ28" s="4">
        <v>-5.7999999999999996E-2</v>
      </c>
      <c r="AK28" s="4">
        <v>-1.6500000000000001E-2</v>
      </c>
      <c r="AL28" s="4">
        <v>-7.8E-2</v>
      </c>
      <c r="AM28" s="4">
        <v>-7.4999999999999997E-2</v>
      </c>
      <c r="AN28" s="4">
        <v>-2.5500000000000002E-2</v>
      </c>
      <c r="AO28" s="4">
        <v>8.5000000000000006E-3</v>
      </c>
      <c r="AP28" s="4">
        <v>0.505</v>
      </c>
      <c r="AQ28" s="4">
        <v>1.4999999999999999E-2</v>
      </c>
      <c r="AR28" s="4">
        <v>-0.38</v>
      </c>
      <c r="AS28" s="4">
        <v>-0.13750000000000001</v>
      </c>
      <c r="AT28" s="4">
        <v>-0.21</v>
      </c>
      <c r="AU28" s="4">
        <v>-0.27</v>
      </c>
      <c r="AV28" s="4">
        <v>-0.33</v>
      </c>
      <c r="AW28" s="4">
        <v>-0.38</v>
      </c>
      <c r="AX28" s="4">
        <v>0.1575</v>
      </c>
      <c r="AY28" s="4">
        <v>-0.38</v>
      </c>
      <c r="AZ28" s="4">
        <v>0</v>
      </c>
      <c r="BA28" s="4">
        <v>1.4999999999999999E-2</v>
      </c>
      <c r="BB28" s="4">
        <v>-0.08</v>
      </c>
      <c r="BC28" s="4">
        <v>-5.7500000000000002E-2</v>
      </c>
      <c r="BD28" s="4">
        <v>-6.5000000000000002E-2</v>
      </c>
      <c r="BE28" s="4">
        <v>-2.1499999999999998E-2</v>
      </c>
      <c r="BF28" s="4">
        <v>-6.25E-2</v>
      </c>
      <c r="BG28" s="4">
        <v>-0.02</v>
      </c>
      <c r="BH28" s="4">
        <v>-5.5E-2</v>
      </c>
      <c r="BI28" s="4">
        <v>4.4999999999999998E-2</v>
      </c>
    </row>
    <row r="29" spans="2:61" x14ac:dyDescent="0.25">
      <c r="B29" s="209">
        <f t="shared" si="2"/>
        <v>0</v>
      </c>
      <c r="C29">
        <v>5.8325821400000004</v>
      </c>
      <c r="D29">
        <f t="shared" si="3"/>
        <v>0</v>
      </c>
      <c r="E29">
        <v>3.1880000000000002</v>
      </c>
      <c r="F29" s="77">
        <v>37377</v>
      </c>
      <c r="G29" s="7">
        <v>3.1880000000000002</v>
      </c>
      <c r="H29" s="7">
        <v>0.27</v>
      </c>
      <c r="I29" s="4">
        <v>7.4780777538109008E-2</v>
      </c>
      <c r="J29" s="4">
        <v>-0.12</v>
      </c>
      <c r="K29" s="4">
        <v>-0.13750000000000001</v>
      </c>
      <c r="L29" s="15">
        <v>-9.5000000000000001E-2</v>
      </c>
      <c r="M29" s="15">
        <v>-0.185</v>
      </c>
      <c r="N29" s="4">
        <v>-7.4999999999999997E-2</v>
      </c>
      <c r="O29" s="4">
        <v>-5.7500000000000002E-2</v>
      </c>
      <c r="P29" s="4">
        <v>-7.7499999999999999E-2</v>
      </c>
      <c r="Q29" s="4">
        <v>-0.09</v>
      </c>
      <c r="R29" s="4">
        <v>-0.12</v>
      </c>
      <c r="S29" s="4">
        <v>-0.12</v>
      </c>
      <c r="T29" s="4">
        <v>-6.1249999999999999E-2</v>
      </c>
      <c r="U29" s="4">
        <v>-4.7500000000000001E-2</v>
      </c>
      <c r="V29" s="4">
        <v>0.1525</v>
      </c>
      <c r="W29" s="4">
        <v>0.1525</v>
      </c>
      <c r="X29" s="4">
        <v>6.7500000000000004E-2</v>
      </c>
      <c r="Y29" s="4">
        <v>0.30249999999999999</v>
      </c>
      <c r="Z29" s="4">
        <v>0.16250000000000001</v>
      </c>
      <c r="AA29" s="4">
        <v>0.17249999999999999</v>
      </c>
      <c r="AB29" s="4">
        <v>-2.5000000000000001E-2</v>
      </c>
      <c r="AC29" s="4">
        <v>-3.295E-2</v>
      </c>
      <c r="AD29" s="4">
        <v>2.0500000000000002E-3</v>
      </c>
      <c r="AE29" s="4">
        <v>-2.2949999999999998E-2</v>
      </c>
      <c r="AF29" s="4">
        <v>6.0000000000000001E-3</v>
      </c>
      <c r="AG29" s="4">
        <v>-7.4999999999999997E-3</v>
      </c>
      <c r="AH29" s="4">
        <v>-5.5E-2</v>
      </c>
      <c r="AI29" s="4">
        <v>-5.2999999999999999E-2</v>
      </c>
      <c r="AJ29" s="4">
        <v>-5.7999999999999996E-2</v>
      </c>
      <c r="AK29" s="4">
        <v>-1.6500000000000001E-2</v>
      </c>
      <c r="AL29" s="4">
        <v>-7.8E-2</v>
      </c>
      <c r="AM29" s="4">
        <v>-7.4999999999999997E-2</v>
      </c>
      <c r="AN29" s="4">
        <v>-2.5500000000000002E-2</v>
      </c>
      <c r="AO29" s="4">
        <v>8.5000000000000006E-3</v>
      </c>
      <c r="AP29" s="4">
        <v>0.40500000000000003</v>
      </c>
      <c r="AQ29" s="4">
        <v>1.4999999999999999E-2</v>
      </c>
      <c r="AR29" s="4">
        <v>-0.38</v>
      </c>
      <c r="AS29" s="4">
        <v>-0.13750000000000001</v>
      </c>
      <c r="AT29" s="4">
        <v>-0.21</v>
      </c>
      <c r="AU29" s="4">
        <v>-0.27</v>
      </c>
      <c r="AV29" s="4">
        <v>-0.33</v>
      </c>
      <c r="AW29" s="4">
        <v>-0.38</v>
      </c>
      <c r="AX29" s="4">
        <v>0.1575</v>
      </c>
      <c r="AY29" s="4">
        <v>-0.38</v>
      </c>
      <c r="AZ29" s="4">
        <v>0</v>
      </c>
      <c r="BA29" s="4">
        <v>1.4999999999999999E-2</v>
      </c>
      <c r="BB29" s="4">
        <v>-0.08</v>
      </c>
      <c r="BC29" s="4">
        <v>-5.7500000000000002E-2</v>
      </c>
      <c r="BD29" s="4">
        <v>-6.7500000000000004E-2</v>
      </c>
      <c r="BE29" s="4">
        <v>-2.1499999999999998E-2</v>
      </c>
      <c r="BF29" s="4">
        <v>-6.25E-2</v>
      </c>
      <c r="BG29" s="4">
        <v>-0.02</v>
      </c>
      <c r="BH29" s="4">
        <v>-5.5E-2</v>
      </c>
      <c r="BI29" s="4">
        <v>4.4999999999999998E-2</v>
      </c>
    </row>
    <row r="30" spans="2:61" x14ac:dyDescent="0.25">
      <c r="B30" s="209">
        <f t="shared" si="2"/>
        <v>0</v>
      </c>
      <c r="C30">
        <v>4.8436825600000004</v>
      </c>
      <c r="D30">
        <f t="shared" si="3"/>
        <v>0</v>
      </c>
      <c r="E30">
        <v>3.1579999999999999</v>
      </c>
      <c r="F30" s="77">
        <v>37408</v>
      </c>
      <c r="G30" s="7">
        <v>3.1580000000000004</v>
      </c>
      <c r="H30" s="7">
        <v>0.26750000000000002</v>
      </c>
      <c r="I30" s="4">
        <v>7.4797856616267006E-2</v>
      </c>
      <c r="J30" s="4">
        <v>-0.12</v>
      </c>
      <c r="K30" s="4">
        <v>-0.13750000000000001</v>
      </c>
      <c r="L30" s="15">
        <v>-0.105</v>
      </c>
      <c r="M30" s="15">
        <v>-0.185</v>
      </c>
      <c r="N30" s="4">
        <v>-8.5000000000000006E-2</v>
      </c>
      <c r="O30" s="4">
        <v>-5.7500000000000002E-2</v>
      </c>
      <c r="P30" s="4">
        <v>-7.7499999999999999E-2</v>
      </c>
      <c r="Q30" s="4">
        <v>-0.09</v>
      </c>
      <c r="R30" s="4">
        <v>-0.12</v>
      </c>
      <c r="S30" s="4">
        <v>-0.12</v>
      </c>
      <c r="T30" s="4">
        <v>-5.8749999999999997E-2</v>
      </c>
      <c r="U30" s="4">
        <v>-4.7500000000000001E-2</v>
      </c>
      <c r="V30" s="4">
        <v>0.14749999999999999</v>
      </c>
      <c r="W30" s="4">
        <v>0.14749999999999999</v>
      </c>
      <c r="X30" s="4">
        <v>6.25E-2</v>
      </c>
      <c r="Y30" s="4">
        <v>0.30249999999999999</v>
      </c>
      <c r="Z30" s="4">
        <v>0.16250000000000001</v>
      </c>
      <c r="AA30" s="4">
        <v>0.17249999999999999</v>
      </c>
      <c r="AB30" s="4">
        <v>-2.5000000000000001E-2</v>
      </c>
      <c r="AC30" s="4">
        <v>-3.295E-2</v>
      </c>
      <c r="AD30" s="4">
        <v>2.0500000000000002E-3</v>
      </c>
      <c r="AE30" s="4">
        <v>-2.2949999999999998E-2</v>
      </c>
      <c r="AF30" s="4">
        <v>6.0000000000000001E-3</v>
      </c>
      <c r="AG30" s="4">
        <v>-7.4999999999999997E-3</v>
      </c>
      <c r="AH30" s="4">
        <v>-5.5E-2</v>
      </c>
      <c r="AI30" s="4">
        <v>-5.5E-2</v>
      </c>
      <c r="AJ30" s="4">
        <v>-5.5500000000000001E-2</v>
      </c>
      <c r="AK30" s="4">
        <v>-4.9000000000000002E-2</v>
      </c>
      <c r="AL30" s="4">
        <v>-9.4E-2</v>
      </c>
      <c r="AM30" s="4">
        <v>-7.0000000000000007E-2</v>
      </c>
      <c r="AN30" s="4">
        <v>-2.5500000000000002E-2</v>
      </c>
      <c r="AO30" s="4">
        <v>8.5000000000000006E-3</v>
      </c>
      <c r="AP30" s="4">
        <v>0.41499999999999998</v>
      </c>
      <c r="AQ30" s="4">
        <v>0.02</v>
      </c>
      <c r="AR30" s="4">
        <v>-0.38</v>
      </c>
      <c r="AS30" s="4">
        <v>-0.13750000000000001</v>
      </c>
      <c r="AT30" s="4">
        <v>-0.21</v>
      </c>
      <c r="AU30" s="4">
        <v>-0.27</v>
      </c>
      <c r="AV30" s="4">
        <v>-0.33</v>
      </c>
      <c r="AW30" s="4">
        <v>-0.38</v>
      </c>
      <c r="AX30" s="4">
        <v>0.1575</v>
      </c>
      <c r="AY30" s="4">
        <v>-0.38</v>
      </c>
      <c r="AZ30" s="4">
        <v>0</v>
      </c>
      <c r="BA30" s="4">
        <v>0.02</v>
      </c>
      <c r="BB30" s="4">
        <v>-9.5000000000000001E-2</v>
      </c>
      <c r="BC30" s="4">
        <v>-5.7500000000000002E-2</v>
      </c>
      <c r="BD30" s="4">
        <v>-7.0000000000000007E-2</v>
      </c>
      <c r="BE30" s="4">
        <v>-5.4000000000000006E-2</v>
      </c>
      <c r="BF30" s="4">
        <v>-6.25E-2</v>
      </c>
      <c r="BG30" s="4">
        <v>-1.4999999999999999E-2</v>
      </c>
      <c r="BH30" s="4">
        <v>-5.5E-2</v>
      </c>
      <c r="BI30" s="4">
        <v>4.4999999999999998E-2</v>
      </c>
    </row>
    <row r="31" spans="2:61" x14ac:dyDescent="0.25">
      <c r="B31" s="209">
        <f t="shared" si="2"/>
        <v>0</v>
      </c>
      <c r="C31">
        <v>5.1311411099999997</v>
      </c>
      <c r="D31">
        <f t="shared" si="3"/>
        <v>0</v>
      </c>
      <c r="E31">
        <v>3.1480000000000001</v>
      </c>
      <c r="F31" s="77">
        <v>37438</v>
      </c>
      <c r="G31" s="7">
        <v>3.1480000000000001</v>
      </c>
      <c r="H31" s="7">
        <v>0.26500000000000001</v>
      </c>
      <c r="I31" s="4">
        <v>7.481027787526702E-2</v>
      </c>
      <c r="J31" s="4">
        <v>-0.12</v>
      </c>
      <c r="K31" s="4">
        <v>-0.13750000000000001</v>
      </c>
      <c r="L31" s="15">
        <v>-0.105</v>
      </c>
      <c r="M31" s="15">
        <v>-0.20499999999999999</v>
      </c>
      <c r="N31" s="4">
        <v>-8.5000000000000006E-2</v>
      </c>
      <c r="O31" s="4">
        <v>-5.7500000000000002E-2</v>
      </c>
      <c r="P31" s="4">
        <v>-7.7499999999999999E-2</v>
      </c>
      <c r="Q31" s="4">
        <v>-0.09</v>
      </c>
      <c r="R31" s="4">
        <v>-0.12</v>
      </c>
      <c r="S31" s="4">
        <v>-0.12</v>
      </c>
      <c r="T31" s="4">
        <v>-5.7500000000000002E-2</v>
      </c>
      <c r="U31" s="4">
        <v>-4.7500000000000001E-2</v>
      </c>
      <c r="V31" s="4">
        <v>0.13750000000000001</v>
      </c>
      <c r="W31" s="4">
        <v>0.13750000000000001</v>
      </c>
      <c r="X31" s="4">
        <v>5.2499999999999998E-2</v>
      </c>
      <c r="Y31" s="4">
        <v>0.30249999999999999</v>
      </c>
      <c r="Z31" s="4">
        <v>0.16250000000000001</v>
      </c>
      <c r="AA31" s="4">
        <v>0.185</v>
      </c>
      <c r="AB31" s="4">
        <v>-2.5000000000000001E-2</v>
      </c>
      <c r="AC31" s="4">
        <v>-3.295E-2</v>
      </c>
      <c r="AD31" s="4">
        <v>2.0500000000000002E-3</v>
      </c>
      <c r="AE31" s="4">
        <v>-2.2949999999999998E-2</v>
      </c>
      <c r="AF31" s="4">
        <v>6.0000000000000001E-3</v>
      </c>
      <c r="AG31" s="4">
        <v>-7.4999999999999997E-3</v>
      </c>
      <c r="AH31" s="4">
        <v>-5.5E-2</v>
      </c>
      <c r="AI31" s="4">
        <v>-5.5E-2</v>
      </c>
      <c r="AJ31" s="4">
        <v>-5.5500000000000001E-2</v>
      </c>
      <c r="AK31" s="4">
        <v>-1.5500000000000002E-2</v>
      </c>
      <c r="AL31" s="4">
        <v>-7.8E-2</v>
      </c>
      <c r="AM31" s="4">
        <v>-6.7500000000000004E-2</v>
      </c>
      <c r="AN31" s="4">
        <v>-2.5500000000000002E-2</v>
      </c>
      <c r="AO31" s="4">
        <v>8.5000000000000006E-3</v>
      </c>
      <c r="AP31" s="4">
        <v>0.45</v>
      </c>
      <c r="AQ31" s="4">
        <v>2.2499999999999999E-2</v>
      </c>
      <c r="AR31" s="4">
        <v>-0.38</v>
      </c>
      <c r="AS31" s="4">
        <v>-0.13750000000000001</v>
      </c>
      <c r="AT31" s="4">
        <v>-0.21</v>
      </c>
      <c r="AU31" s="4">
        <v>-0.27</v>
      </c>
      <c r="AV31" s="4">
        <v>-0.33</v>
      </c>
      <c r="AW31" s="4">
        <v>-0.38</v>
      </c>
      <c r="AX31" s="4">
        <v>0.1575</v>
      </c>
      <c r="AY31" s="4">
        <v>-0.38</v>
      </c>
      <c r="AZ31" s="4">
        <v>0</v>
      </c>
      <c r="BA31" s="4">
        <v>2.2499999999999999E-2</v>
      </c>
      <c r="BB31" s="4">
        <v>-8.7499999999999994E-2</v>
      </c>
      <c r="BC31" s="4">
        <v>-5.7500000000000002E-2</v>
      </c>
      <c r="BD31" s="4">
        <v>-7.0000000000000007E-2</v>
      </c>
      <c r="BE31" s="4">
        <v>-2.0499999999999997E-2</v>
      </c>
      <c r="BF31" s="4">
        <v>-6.25E-2</v>
      </c>
      <c r="BG31" s="4">
        <v>-1.2500000000000001E-2</v>
      </c>
      <c r="BH31" s="4">
        <v>-5.5E-2</v>
      </c>
      <c r="BI31" s="4">
        <v>4.4999999999999998E-2</v>
      </c>
    </row>
    <row r="32" spans="2:61" x14ac:dyDescent="0.25">
      <c r="B32" s="209">
        <f t="shared" si="2"/>
        <v>0</v>
      </c>
      <c r="C32">
        <v>5.1008523400000003</v>
      </c>
      <c r="D32">
        <f t="shared" si="3"/>
        <v>0</v>
      </c>
      <c r="E32">
        <v>3.1429999999999998</v>
      </c>
      <c r="F32" s="77">
        <v>37469</v>
      </c>
      <c r="G32" s="7">
        <v>3.1430000000000002</v>
      </c>
      <c r="H32" s="7">
        <v>0.26500000000000001</v>
      </c>
      <c r="I32" s="4">
        <v>7.4816347073751011E-2</v>
      </c>
      <c r="J32" s="4">
        <v>-0.12</v>
      </c>
      <c r="K32" s="4">
        <v>-0.13750000000000001</v>
      </c>
      <c r="L32" s="15">
        <v>-0.105</v>
      </c>
      <c r="M32" s="15">
        <v>-0.20499999999999999</v>
      </c>
      <c r="N32" s="4">
        <v>-8.5000000000000006E-2</v>
      </c>
      <c r="O32" s="4">
        <v>-5.7500000000000002E-2</v>
      </c>
      <c r="P32" s="4">
        <v>-7.7499999999999999E-2</v>
      </c>
      <c r="Q32" s="4">
        <v>-0.09</v>
      </c>
      <c r="R32" s="4">
        <v>-0.12</v>
      </c>
      <c r="S32" s="4">
        <v>-0.12</v>
      </c>
      <c r="T32" s="4">
        <v>-5.6250000000000001E-2</v>
      </c>
      <c r="U32" s="4">
        <v>-4.7500000000000001E-2</v>
      </c>
      <c r="V32" s="4">
        <v>0.13500000000000001</v>
      </c>
      <c r="W32" s="4">
        <v>0.13500000000000001</v>
      </c>
      <c r="X32" s="4">
        <v>0.05</v>
      </c>
      <c r="Y32" s="4">
        <v>0.30249999999999999</v>
      </c>
      <c r="Z32" s="4">
        <v>0.16250000000000001</v>
      </c>
      <c r="AA32" s="4">
        <v>0.185</v>
      </c>
      <c r="AB32" s="4">
        <v>-2.5000000000000001E-2</v>
      </c>
      <c r="AC32" s="4">
        <v>-3.295E-2</v>
      </c>
      <c r="AD32" s="4">
        <v>2.0500000000000002E-3</v>
      </c>
      <c r="AE32" s="4">
        <v>-2.2949999999999998E-2</v>
      </c>
      <c r="AF32" s="4">
        <v>6.0000000000000001E-3</v>
      </c>
      <c r="AG32" s="4">
        <v>-7.4999999999999997E-3</v>
      </c>
      <c r="AH32" s="4">
        <v>-5.5E-2</v>
      </c>
      <c r="AI32" s="4">
        <v>-5.5E-2</v>
      </c>
      <c r="AJ32" s="4">
        <v>-5.5500000000000001E-2</v>
      </c>
      <c r="AK32" s="4">
        <v>-1.5500000000000002E-2</v>
      </c>
      <c r="AL32" s="4">
        <v>-7.8E-2</v>
      </c>
      <c r="AM32" s="4">
        <v>-6.5000000000000002E-2</v>
      </c>
      <c r="AN32" s="4">
        <v>-2.5500000000000002E-2</v>
      </c>
      <c r="AO32" s="4">
        <v>8.5000000000000006E-3</v>
      </c>
      <c r="AP32" s="4">
        <v>0.505</v>
      </c>
      <c r="AQ32" s="4">
        <v>2.5000000000000001E-2</v>
      </c>
      <c r="AR32" s="4">
        <v>-0.38</v>
      </c>
      <c r="AS32" s="4">
        <v>-0.13750000000000001</v>
      </c>
      <c r="AT32" s="4">
        <v>-0.21</v>
      </c>
      <c r="AU32" s="4">
        <v>-0.27</v>
      </c>
      <c r="AV32" s="4">
        <v>-0.33</v>
      </c>
      <c r="AW32" s="4">
        <v>-0.38</v>
      </c>
      <c r="AX32" s="4">
        <v>0.1575</v>
      </c>
      <c r="AY32" s="4">
        <v>-0.38</v>
      </c>
      <c r="AZ32" s="4">
        <v>0</v>
      </c>
      <c r="BA32" s="4">
        <v>2.5000000000000001E-2</v>
      </c>
      <c r="BB32" s="4">
        <v>-8.7499999999999994E-2</v>
      </c>
      <c r="BC32" s="4">
        <v>-5.7500000000000002E-2</v>
      </c>
      <c r="BD32" s="4">
        <v>-7.0000000000000007E-2</v>
      </c>
      <c r="BE32" s="4">
        <v>-2.0499999999999997E-2</v>
      </c>
      <c r="BF32" s="4">
        <v>-6.25E-2</v>
      </c>
      <c r="BG32" s="4">
        <v>-0.01</v>
      </c>
      <c r="BH32" s="4">
        <v>-5.5E-2</v>
      </c>
      <c r="BI32" s="4">
        <v>4.4999999999999998E-2</v>
      </c>
    </row>
    <row r="33" spans="2:61" x14ac:dyDescent="0.25">
      <c r="B33" s="209">
        <f t="shared" si="2"/>
        <v>0</v>
      </c>
      <c r="C33">
        <v>4.4755275499999998</v>
      </c>
      <c r="D33">
        <f t="shared" si="3"/>
        <v>0</v>
      </c>
      <c r="E33">
        <v>3.133</v>
      </c>
      <c r="F33" s="77">
        <v>37500</v>
      </c>
      <c r="G33" s="7">
        <v>3.133</v>
      </c>
      <c r="H33" s="7">
        <v>0.26500000000000001</v>
      </c>
      <c r="I33" s="4">
        <v>7.4822416272247019E-2</v>
      </c>
      <c r="J33" s="4">
        <v>-0.12</v>
      </c>
      <c r="K33" s="4">
        <v>-0.13750000000000001</v>
      </c>
      <c r="L33" s="15">
        <v>-9.5000000000000001E-2</v>
      </c>
      <c r="M33" s="15">
        <v>-0.20499999999999999</v>
      </c>
      <c r="N33" s="4">
        <v>-7.4999999999999997E-2</v>
      </c>
      <c r="O33" s="4">
        <v>-5.7500000000000002E-2</v>
      </c>
      <c r="P33" s="4">
        <v>-7.7499999999999999E-2</v>
      </c>
      <c r="Q33" s="4">
        <v>-0.09</v>
      </c>
      <c r="R33" s="4">
        <v>-0.12</v>
      </c>
      <c r="S33" s="4">
        <v>-0.12</v>
      </c>
      <c r="T33" s="4">
        <v>-0.06</v>
      </c>
      <c r="U33" s="4">
        <v>-4.7500000000000001E-2</v>
      </c>
      <c r="V33" s="4">
        <v>0.13250000000000001</v>
      </c>
      <c r="W33" s="4">
        <v>0.13250000000000001</v>
      </c>
      <c r="X33" s="4">
        <v>4.7500000000000001E-2</v>
      </c>
      <c r="Y33" s="4">
        <v>0.30249999999999999</v>
      </c>
      <c r="Z33" s="4">
        <v>0.16250000000000001</v>
      </c>
      <c r="AA33" s="4">
        <v>0.16250000000000001</v>
      </c>
      <c r="AB33" s="4">
        <v>-2.5000000000000001E-2</v>
      </c>
      <c r="AC33" s="4">
        <v>-3.2750000000000001E-2</v>
      </c>
      <c r="AD33" s="4">
        <v>2.2500000000000003E-3</v>
      </c>
      <c r="AE33" s="4">
        <v>-2.2749999999999999E-2</v>
      </c>
      <c r="AF33" s="4">
        <v>6.0000000000000001E-3</v>
      </c>
      <c r="AG33" s="4">
        <v>-7.4999999999999997E-3</v>
      </c>
      <c r="AH33" s="4">
        <v>-5.5E-2</v>
      </c>
      <c r="AI33" s="4">
        <v>-5.2499999999999998E-2</v>
      </c>
      <c r="AJ33" s="4">
        <v>-6.0499999999999998E-2</v>
      </c>
      <c r="AK33" s="4">
        <v>-1.8000000000000002E-2</v>
      </c>
      <c r="AL33" s="4">
        <v>-7.8E-2</v>
      </c>
      <c r="AM33" s="4">
        <v>-7.2499999999999995E-2</v>
      </c>
      <c r="AN33" s="4">
        <v>-2.5500000000000002E-2</v>
      </c>
      <c r="AO33" s="4">
        <v>8.5000000000000006E-3</v>
      </c>
      <c r="AP33" s="4">
        <v>0.41</v>
      </c>
      <c r="AQ33" s="4">
        <v>1.7500000000000002E-2</v>
      </c>
      <c r="AR33" s="4">
        <v>-0.38</v>
      </c>
      <c r="AS33" s="4">
        <v>-0.13750000000000001</v>
      </c>
      <c r="AT33" s="4">
        <v>-0.21</v>
      </c>
      <c r="AU33" s="4">
        <v>-0.27</v>
      </c>
      <c r="AV33" s="4">
        <v>-0.33</v>
      </c>
      <c r="AW33" s="4">
        <v>-0.38</v>
      </c>
      <c r="AX33" s="4">
        <v>0.1575</v>
      </c>
      <c r="AY33" s="4">
        <v>-0.38</v>
      </c>
      <c r="AZ33" s="4">
        <v>0</v>
      </c>
      <c r="BA33" s="4">
        <v>1.7500000000000002E-2</v>
      </c>
      <c r="BB33" s="4">
        <v>-9.2499999999999999E-2</v>
      </c>
      <c r="BC33" s="4">
        <v>-5.7500000000000002E-2</v>
      </c>
      <c r="BD33" s="4">
        <v>-9.2499999999999999E-2</v>
      </c>
      <c r="BE33" s="4">
        <v>-2.3000000000000003E-2</v>
      </c>
      <c r="BF33" s="4">
        <v>-6.25E-2</v>
      </c>
      <c r="BG33" s="4">
        <v>-1.7500000000000002E-2</v>
      </c>
      <c r="BH33" s="4">
        <v>-5.5E-2</v>
      </c>
      <c r="BI33" s="4">
        <v>4.4999999999999998E-2</v>
      </c>
    </row>
    <row r="34" spans="2:61" x14ac:dyDescent="0.25">
      <c r="B34" s="209">
        <f t="shared" si="2"/>
        <v>0</v>
      </c>
      <c r="C34">
        <v>5.4658955300000001</v>
      </c>
      <c r="D34">
        <f t="shared" si="3"/>
        <v>0</v>
      </c>
      <c r="E34">
        <v>3.1509999999999998</v>
      </c>
      <c r="F34" s="77">
        <v>37530</v>
      </c>
      <c r="G34" s="7">
        <v>3.1510000000000002</v>
      </c>
      <c r="H34" s="7">
        <v>0.26500000000000001</v>
      </c>
      <c r="I34" s="4">
        <v>7.4825108649135011E-2</v>
      </c>
      <c r="J34" s="4">
        <v>-0.12</v>
      </c>
      <c r="K34" s="4">
        <v>-0.13750000000000001</v>
      </c>
      <c r="L34" s="15">
        <v>-0.08</v>
      </c>
      <c r="M34" s="15">
        <v>-0.20499999999999999</v>
      </c>
      <c r="N34" s="4">
        <v>-0.06</v>
      </c>
      <c r="O34" s="4">
        <v>-5.7500000000000002E-2</v>
      </c>
      <c r="P34" s="4">
        <v>-7.7499999999999999E-2</v>
      </c>
      <c r="Q34" s="4">
        <v>-0.09</v>
      </c>
      <c r="R34" s="4">
        <v>-0.12</v>
      </c>
      <c r="S34" s="4">
        <v>-0.12</v>
      </c>
      <c r="T34" s="4">
        <v>-6.5000000000000002E-2</v>
      </c>
      <c r="U34" s="4">
        <v>-4.7500000000000001E-2</v>
      </c>
      <c r="V34" s="4">
        <v>0.14749999999999999</v>
      </c>
      <c r="W34" s="4">
        <v>0.14749999999999999</v>
      </c>
      <c r="X34" s="4">
        <v>6.25E-2</v>
      </c>
      <c r="Y34" s="4">
        <v>0.30249999999999999</v>
      </c>
      <c r="Z34" s="4">
        <v>0.16500000000000001</v>
      </c>
      <c r="AA34" s="4">
        <v>0.185</v>
      </c>
      <c r="AB34" s="4">
        <v>-2.5000000000000001E-2</v>
      </c>
      <c r="AC34" s="4">
        <v>-3.2750000000000001E-2</v>
      </c>
      <c r="AD34" s="4">
        <v>2.2500000000000003E-3</v>
      </c>
      <c r="AE34" s="4">
        <v>-2.2749999999999999E-2</v>
      </c>
      <c r="AF34" s="4">
        <v>6.0000000000000001E-3</v>
      </c>
      <c r="AG34" s="4">
        <v>-7.4999999999999997E-3</v>
      </c>
      <c r="AH34" s="4">
        <v>-5.5E-2</v>
      </c>
      <c r="AI34" s="4">
        <v>-5.2499999999999998E-2</v>
      </c>
      <c r="AJ34" s="4">
        <v>-6.0499999999999998E-2</v>
      </c>
      <c r="AK34" s="4">
        <v>-1.8000000000000002E-2</v>
      </c>
      <c r="AL34" s="4">
        <v>-6.3E-2</v>
      </c>
      <c r="AM34" s="4">
        <v>-8.2500000000000004E-2</v>
      </c>
      <c r="AN34" s="4">
        <v>-2.5500000000000002E-2</v>
      </c>
      <c r="AO34" s="4">
        <v>8.5000000000000006E-3</v>
      </c>
      <c r="AP34" s="4">
        <v>0.34499999999999997</v>
      </c>
      <c r="AQ34" s="4">
        <v>7.4999999999999997E-3</v>
      </c>
      <c r="AR34" s="4">
        <v>-0.38</v>
      </c>
      <c r="AS34" s="4">
        <v>-0.13750000000000001</v>
      </c>
      <c r="AT34" s="4">
        <v>-0.21</v>
      </c>
      <c r="AU34" s="4">
        <v>-0.27</v>
      </c>
      <c r="AV34" s="4">
        <v>-0.33</v>
      </c>
      <c r="AW34" s="4">
        <v>-0.38</v>
      </c>
      <c r="AX34" s="4">
        <v>0.1575</v>
      </c>
      <c r="AY34" s="4">
        <v>-0.38</v>
      </c>
      <c r="AZ34" s="4">
        <v>0</v>
      </c>
      <c r="BA34" s="4">
        <v>7.4999999999999997E-3</v>
      </c>
      <c r="BB34" s="4">
        <v>-9.7500000000000003E-2</v>
      </c>
      <c r="BC34" s="4">
        <v>-5.7500000000000002E-2</v>
      </c>
      <c r="BD34" s="4">
        <v>-9.2499999999999999E-2</v>
      </c>
      <c r="BE34" s="4">
        <v>-2.3000000000000003E-2</v>
      </c>
      <c r="BF34" s="4">
        <v>-6.25E-2</v>
      </c>
      <c r="BG34" s="4">
        <v>-2.75E-2</v>
      </c>
      <c r="BH34" s="4">
        <v>-5.5E-2</v>
      </c>
      <c r="BI34" s="4">
        <v>4.4999999999999998E-2</v>
      </c>
    </row>
    <row r="35" spans="2:61" x14ac:dyDescent="0.25">
      <c r="B35" s="209">
        <f t="shared" si="2"/>
        <v>0</v>
      </c>
      <c r="C35">
        <v>12.053929610000001</v>
      </c>
      <c r="D35">
        <f t="shared" si="3"/>
        <v>0</v>
      </c>
      <c r="E35">
        <v>3.2509999999999999</v>
      </c>
      <c r="F35" s="77">
        <v>37561</v>
      </c>
      <c r="G35" s="7">
        <v>3.2510000000000003</v>
      </c>
      <c r="H35" s="7">
        <v>0.27250000000000002</v>
      </c>
      <c r="I35" s="4">
        <v>7.4823322737033016E-2</v>
      </c>
      <c r="J35" s="4">
        <v>-0.125</v>
      </c>
      <c r="K35" s="4">
        <v>-0.14249999999999999</v>
      </c>
      <c r="L35" s="15">
        <v>-2.5000000000000001E-2</v>
      </c>
      <c r="M35" s="15">
        <v>-0.21</v>
      </c>
      <c r="N35" s="4">
        <v>-5.0000000000000001E-3</v>
      </c>
      <c r="O35" s="4">
        <v>-0.06</v>
      </c>
      <c r="P35" s="4">
        <v>-9.5000000000000001E-2</v>
      </c>
      <c r="Q35" s="4">
        <v>-9.5000000000000001E-2</v>
      </c>
      <c r="R35" s="4">
        <v>-0.125</v>
      </c>
      <c r="S35" s="4">
        <v>-0.125</v>
      </c>
      <c r="T35" s="4">
        <v>-6.3750000000000001E-2</v>
      </c>
      <c r="U35" s="4">
        <v>-0.05</v>
      </c>
      <c r="V35" s="4">
        <v>0.1875</v>
      </c>
      <c r="W35" s="4">
        <v>0.1875</v>
      </c>
      <c r="X35" s="4">
        <v>0.1125</v>
      </c>
      <c r="Y35" s="4">
        <v>0.22</v>
      </c>
      <c r="Z35" s="4">
        <v>0.24</v>
      </c>
      <c r="AA35" s="4">
        <v>0.28749999999999998</v>
      </c>
      <c r="AB35" s="4">
        <v>-2.8000000000000004E-2</v>
      </c>
      <c r="AC35" s="4">
        <v>-0.05</v>
      </c>
      <c r="AD35" s="4">
        <v>-1.2500000000000001E-2</v>
      </c>
      <c r="AE35" s="4">
        <v>-0.04</v>
      </c>
      <c r="AF35" s="4">
        <v>6.0000000000000001E-3</v>
      </c>
      <c r="AG35" s="4">
        <v>-5.5000000000000005E-3</v>
      </c>
      <c r="AH35" s="4">
        <v>-5.7500000000000002E-2</v>
      </c>
      <c r="AI35" s="4">
        <v>-4.8000000000000001E-2</v>
      </c>
      <c r="AJ35" s="4">
        <v>-5.8500000000000003E-2</v>
      </c>
      <c r="AK35" s="4">
        <v>-1.5500000000000002E-2</v>
      </c>
      <c r="AL35" s="4">
        <v>-6.4500000000000002E-2</v>
      </c>
      <c r="AM35" s="4">
        <v>-7.7499999999999999E-2</v>
      </c>
      <c r="AN35" s="4">
        <v>-2.0499999999999997E-2</v>
      </c>
      <c r="AO35" s="4">
        <v>1.2500000000000001E-2</v>
      </c>
      <c r="AP35" s="4">
        <v>0.76</v>
      </c>
      <c r="AQ35" s="4">
        <v>-3.2500000000000001E-2</v>
      </c>
      <c r="AR35" s="4">
        <v>-0.32</v>
      </c>
      <c r="AS35" s="4">
        <v>-0.1525</v>
      </c>
      <c r="AT35" s="4">
        <v>-0.215</v>
      </c>
      <c r="AU35" s="4">
        <v>0.02</v>
      </c>
      <c r="AV35" s="4">
        <v>-0.27</v>
      </c>
      <c r="AW35" s="4">
        <v>-0.32</v>
      </c>
      <c r="AX35" s="4">
        <v>6.5000000000000002E-2</v>
      </c>
      <c r="AY35" s="4">
        <v>-0.32</v>
      </c>
      <c r="AZ35" s="4">
        <v>0</v>
      </c>
      <c r="BA35" s="4">
        <v>-3.2500000000000001E-2</v>
      </c>
      <c r="BB35" s="4">
        <v>-0.12</v>
      </c>
      <c r="BC35" s="4">
        <v>-0.06</v>
      </c>
      <c r="BD35" s="4">
        <v>-9.7500000000000003E-2</v>
      </c>
      <c r="BE35" s="4">
        <v>-2.0499999999999997E-2</v>
      </c>
      <c r="BF35" s="4">
        <v>-0.08</v>
      </c>
      <c r="BG35" s="4">
        <v>-6.7500000000000004E-2</v>
      </c>
      <c r="BH35" s="4">
        <v>-5.7500000000000002E-2</v>
      </c>
      <c r="BI35" s="4">
        <v>2.5000000000000001E-2</v>
      </c>
    </row>
    <row r="36" spans="2:61" x14ac:dyDescent="0.25">
      <c r="B36" s="209">
        <f t="shared" si="2"/>
        <v>0</v>
      </c>
      <c r="C36">
        <v>-29.156492239999999</v>
      </c>
      <c r="D36">
        <f t="shared" si="3"/>
        <v>0</v>
      </c>
      <c r="E36">
        <v>3.351</v>
      </c>
      <c r="F36" s="77">
        <v>37591</v>
      </c>
      <c r="G36" s="7">
        <v>3.3510000000000004</v>
      </c>
      <c r="H36" s="7">
        <v>0.27500000000000002</v>
      </c>
      <c r="I36" s="4">
        <v>7.4821594435000013E-2</v>
      </c>
      <c r="J36" s="4">
        <v>-0.1275</v>
      </c>
      <c r="K36" s="4">
        <v>-0.14499999999999999</v>
      </c>
      <c r="L36" s="15">
        <v>-1.7500000000000002E-2</v>
      </c>
      <c r="M36" s="15">
        <v>-0.21249999999999999</v>
      </c>
      <c r="N36" s="4">
        <v>2.5000000000000001E-3</v>
      </c>
      <c r="O36" s="4">
        <v>-0.06</v>
      </c>
      <c r="P36" s="4">
        <v>-9.5000000000000001E-2</v>
      </c>
      <c r="Q36" s="4">
        <v>-9.7500000000000003E-2</v>
      </c>
      <c r="R36" s="4">
        <v>-0.1275</v>
      </c>
      <c r="S36" s="4">
        <v>-0.1275</v>
      </c>
      <c r="T36" s="4">
        <v>-7.4999999999999997E-2</v>
      </c>
      <c r="U36" s="4">
        <v>-0.05</v>
      </c>
      <c r="V36" s="4">
        <v>0.22750000000000001</v>
      </c>
      <c r="W36" s="4">
        <v>0.22750000000000001</v>
      </c>
      <c r="X36" s="4">
        <v>0.1525</v>
      </c>
      <c r="Y36" s="4">
        <v>0.22</v>
      </c>
      <c r="Z36" s="4">
        <v>0.29499999999999998</v>
      </c>
      <c r="AA36" s="4">
        <v>0.33750000000000002</v>
      </c>
      <c r="AB36" s="4">
        <v>-2.8000000000000004E-2</v>
      </c>
      <c r="AC36" s="4">
        <v>-4.2500000000000003E-2</v>
      </c>
      <c r="AD36" s="4">
        <v>-1.2500000000000001E-2</v>
      </c>
      <c r="AE36" s="4">
        <v>-0.04</v>
      </c>
      <c r="AF36" s="4">
        <v>6.0000000000000001E-3</v>
      </c>
      <c r="AG36" s="4">
        <v>-5.5000000000000005E-3</v>
      </c>
      <c r="AH36" s="4">
        <v>-5.7500000000000002E-2</v>
      </c>
      <c r="AI36" s="4">
        <v>-4.6500000000000007E-2</v>
      </c>
      <c r="AJ36" s="4">
        <v>-6.1000000000000006E-2</v>
      </c>
      <c r="AK36" s="4">
        <v>-1.5500000000000002E-2</v>
      </c>
      <c r="AL36" s="4">
        <v>-6.4500000000000002E-2</v>
      </c>
      <c r="AM36" s="4">
        <v>-0.1</v>
      </c>
      <c r="AN36" s="4">
        <v>-2.0499999999999997E-2</v>
      </c>
      <c r="AO36" s="4">
        <v>1.2500000000000001E-2</v>
      </c>
      <c r="AP36" s="4">
        <v>1.25</v>
      </c>
      <c r="AQ36" s="4">
        <v>-5.5E-2</v>
      </c>
      <c r="AR36" s="4">
        <v>-0.32</v>
      </c>
      <c r="AS36" s="4">
        <v>-0.1525</v>
      </c>
      <c r="AT36" s="4">
        <v>-0.215</v>
      </c>
      <c r="AU36" s="4">
        <v>0.08</v>
      </c>
      <c r="AV36" s="4">
        <v>-0.27</v>
      </c>
      <c r="AW36" s="4">
        <v>-0.32</v>
      </c>
      <c r="AX36" s="4">
        <v>6.5000000000000002E-2</v>
      </c>
      <c r="AY36" s="4">
        <v>-0.32</v>
      </c>
      <c r="AZ36" s="4">
        <v>0</v>
      </c>
      <c r="BA36" s="4">
        <v>-5.5E-2</v>
      </c>
      <c r="BB36" s="4">
        <v>-0.13750000000000001</v>
      </c>
      <c r="BC36" s="4">
        <v>-0.06</v>
      </c>
      <c r="BD36" s="4">
        <v>-0.12</v>
      </c>
      <c r="BE36" s="4">
        <v>-2.0499999999999997E-2</v>
      </c>
      <c r="BF36" s="4">
        <v>-0.08</v>
      </c>
      <c r="BG36" s="4">
        <v>-0.09</v>
      </c>
      <c r="BH36" s="4">
        <v>-5.7500000000000002E-2</v>
      </c>
      <c r="BI36" s="4">
        <v>2.5000000000000001E-2</v>
      </c>
    </row>
    <row r="37" spans="2:61" x14ac:dyDescent="0.25">
      <c r="B37" s="209">
        <f t="shared" si="2"/>
        <v>0</v>
      </c>
      <c r="C37">
        <v>-0.99619307000000001</v>
      </c>
      <c r="D37">
        <f t="shared" si="3"/>
        <v>0</v>
      </c>
      <c r="E37">
        <v>3.3660000000000001</v>
      </c>
      <c r="F37" s="77">
        <v>37622</v>
      </c>
      <c r="G37" s="7">
        <v>3.3660000000000001</v>
      </c>
      <c r="H37" s="7">
        <v>0.28249999999999997</v>
      </c>
      <c r="I37" s="4">
        <v>7.482347530937801E-2</v>
      </c>
      <c r="J37" s="4">
        <v>-0.13</v>
      </c>
      <c r="K37" s="4">
        <v>-0.14749999999999999</v>
      </c>
      <c r="L37" s="15">
        <v>-2.5000000000000001E-3</v>
      </c>
      <c r="M37" s="15">
        <v>-0.19500000000000001</v>
      </c>
      <c r="N37" s="4">
        <v>1.7500000000000002E-2</v>
      </c>
      <c r="O37" s="4">
        <v>-0.06</v>
      </c>
      <c r="P37" s="4">
        <v>-9.5000000000000001E-2</v>
      </c>
      <c r="Q37" s="4">
        <v>-0.1</v>
      </c>
      <c r="R37" s="4">
        <v>-0.13</v>
      </c>
      <c r="S37" s="4">
        <v>-0.13</v>
      </c>
      <c r="T37" s="4">
        <v>-7.6249999999999998E-2</v>
      </c>
      <c r="U37" s="4">
        <v>-0.05</v>
      </c>
      <c r="V37" s="4">
        <v>0.24</v>
      </c>
      <c r="W37" s="4">
        <v>0.24</v>
      </c>
      <c r="X37" s="4">
        <v>0.16500000000000001</v>
      </c>
      <c r="Y37" s="4">
        <v>0.22</v>
      </c>
      <c r="Z37" s="4">
        <v>0.34250000000000003</v>
      </c>
      <c r="AA37" s="4">
        <v>0.4375</v>
      </c>
      <c r="AB37" s="4">
        <v>-2.5500000000000002E-2</v>
      </c>
      <c r="AC37" s="4">
        <v>-4.2500000000000003E-2</v>
      </c>
      <c r="AD37" s="4">
        <v>-1.2500000000000001E-2</v>
      </c>
      <c r="AE37" s="4">
        <v>-0.04</v>
      </c>
      <c r="AF37" s="4">
        <v>5.0000000000000001E-3</v>
      </c>
      <c r="AG37" s="4">
        <v>-5.5000000000000005E-3</v>
      </c>
      <c r="AH37" s="4">
        <v>-5.7500000000000002E-2</v>
      </c>
      <c r="AI37" s="4">
        <v>-4.8500000000000008E-2</v>
      </c>
      <c r="AJ37" s="4">
        <v>-6.1000000000000006E-2</v>
      </c>
      <c r="AK37" s="4">
        <v>-1.5500000000000002E-2</v>
      </c>
      <c r="AL37" s="4">
        <v>-6.8500000000000005E-2</v>
      </c>
      <c r="AM37" s="4">
        <v>-0.10249999999999999</v>
      </c>
      <c r="AN37" s="4">
        <v>-1.8500000000000003E-2</v>
      </c>
      <c r="AO37" s="4">
        <v>1.2500000000000001E-2</v>
      </c>
      <c r="AP37" s="4">
        <v>1.59</v>
      </c>
      <c r="AQ37" s="4">
        <v>-5.7500000000000002E-2</v>
      </c>
      <c r="AR37" s="4">
        <v>-0.32</v>
      </c>
      <c r="AS37" s="4">
        <v>-0.1525</v>
      </c>
      <c r="AT37" s="4">
        <v>-0.215</v>
      </c>
      <c r="AU37" s="4">
        <v>0.15</v>
      </c>
      <c r="AV37" s="4">
        <v>-0.27</v>
      </c>
      <c r="AW37" s="4">
        <v>-0.32</v>
      </c>
      <c r="AX37" s="4">
        <v>6.5000000000000002E-2</v>
      </c>
      <c r="AY37" s="4">
        <v>-0.32</v>
      </c>
      <c r="AZ37" s="4">
        <v>0</v>
      </c>
      <c r="BA37" s="4">
        <v>-5.7500000000000002E-2</v>
      </c>
      <c r="BB37" s="4">
        <v>-0.14499999999999999</v>
      </c>
      <c r="BC37" s="4">
        <v>-0.06</v>
      </c>
      <c r="BD37" s="4">
        <v>-0.1225</v>
      </c>
      <c r="BE37" s="4">
        <v>-2.0499999999999997E-2</v>
      </c>
      <c r="BF37" s="4">
        <v>-0.08</v>
      </c>
      <c r="BG37" s="4">
        <v>-9.2499999999999999E-2</v>
      </c>
      <c r="BH37" s="4">
        <v>-5.7500000000000002E-2</v>
      </c>
      <c r="BI37" s="4">
        <v>2.5000000000000001E-2</v>
      </c>
    </row>
    <row r="38" spans="2:61" x14ac:dyDescent="0.25">
      <c r="B38" s="209">
        <f t="shared" si="2"/>
        <v>-69.396020699992349</v>
      </c>
      <c r="C38">
        <v>-2.3132006899999999</v>
      </c>
      <c r="D38">
        <f t="shared" si="3"/>
        <v>2.9999999999996696E-3</v>
      </c>
      <c r="E38">
        <v>3.2389999999999999</v>
      </c>
      <c r="F38" s="77">
        <v>37653</v>
      </c>
      <c r="G38" s="7">
        <v>3.2360000000000002</v>
      </c>
      <c r="H38" s="7">
        <v>0.27250000000000002</v>
      </c>
      <c r="I38" s="4">
        <v>7.4829808710199994E-2</v>
      </c>
      <c r="J38" s="4">
        <v>-0.13250000000000001</v>
      </c>
      <c r="K38" s="4">
        <v>-0.15</v>
      </c>
      <c r="L38" s="15">
        <v>-2.5000000000000001E-3</v>
      </c>
      <c r="M38" s="15">
        <v>-0.19750000000000001</v>
      </c>
      <c r="N38" s="4">
        <v>1.7500000000000002E-2</v>
      </c>
      <c r="O38" s="4">
        <v>-0.06</v>
      </c>
      <c r="P38" s="4">
        <v>-9.5000000000000001E-2</v>
      </c>
      <c r="Q38" s="4">
        <v>-0.10249999999999999</v>
      </c>
      <c r="R38" s="4">
        <v>-0.13250000000000001</v>
      </c>
      <c r="S38" s="4">
        <v>-0.13250000000000001</v>
      </c>
      <c r="T38" s="4">
        <v>-6.7500000000000004E-2</v>
      </c>
      <c r="U38" s="4">
        <v>-0.05</v>
      </c>
      <c r="V38" s="4">
        <v>0.2175</v>
      </c>
      <c r="W38" s="4">
        <v>0.2175</v>
      </c>
      <c r="X38" s="4">
        <v>0.14249999999999999</v>
      </c>
      <c r="Y38" s="4">
        <v>0.22</v>
      </c>
      <c r="Z38" s="4">
        <v>0.33750000000000002</v>
      </c>
      <c r="AA38" s="4">
        <v>0.435</v>
      </c>
      <c r="AB38" s="4">
        <v>-2.5500000000000002E-2</v>
      </c>
      <c r="AC38" s="4">
        <v>-4.2500000000000003E-2</v>
      </c>
      <c r="AD38" s="4">
        <v>-1.2500000000000001E-2</v>
      </c>
      <c r="AE38" s="4">
        <v>-0.04</v>
      </c>
      <c r="AF38" s="4">
        <v>5.0000000000000001E-3</v>
      </c>
      <c r="AG38" s="4">
        <v>-5.5000000000000005E-3</v>
      </c>
      <c r="AH38" s="4">
        <v>-5.7500000000000002E-2</v>
      </c>
      <c r="AI38" s="4">
        <v>-4.8500000000000008E-2</v>
      </c>
      <c r="AJ38" s="4">
        <v>-6.1000000000000006E-2</v>
      </c>
      <c r="AK38" s="4">
        <v>-1.5500000000000002E-2</v>
      </c>
      <c r="AL38" s="4">
        <v>-6.4500000000000002E-2</v>
      </c>
      <c r="AM38" s="4">
        <v>-8.5000000000000006E-2</v>
      </c>
      <c r="AN38" s="4">
        <v>-1.8500000000000003E-2</v>
      </c>
      <c r="AO38" s="4">
        <v>1.2500000000000001E-2</v>
      </c>
      <c r="AP38" s="4">
        <v>1.49</v>
      </c>
      <c r="AQ38" s="4">
        <v>-0.04</v>
      </c>
      <c r="AR38" s="4">
        <v>-0.32</v>
      </c>
      <c r="AS38" s="4">
        <v>-0.1525</v>
      </c>
      <c r="AT38" s="4">
        <v>-0.215</v>
      </c>
      <c r="AU38" s="4">
        <v>0.02</v>
      </c>
      <c r="AV38" s="4">
        <v>-0.27</v>
      </c>
      <c r="AW38" s="4">
        <v>-0.32</v>
      </c>
      <c r="AX38" s="4">
        <v>6.5000000000000002E-2</v>
      </c>
      <c r="AY38" s="4">
        <v>-0.32</v>
      </c>
      <c r="AZ38" s="4">
        <v>0</v>
      </c>
      <c r="BA38" s="4">
        <v>-0.04</v>
      </c>
      <c r="BB38" s="4">
        <v>-0.14499999999999999</v>
      </c>
      <c r="BC38" s="4">
        <v>-0.06</v>
      </c>
      <c r="BD38" s="4">
        <v>-0.10249999999999999</v>
      </c>
      <c r="BE38" s="4">
        <v>-2.0499999999999997E-2</v>
      </c>
      <c r="BF38" s="4">
        <v>-0.08</v>
      </c>
      <c r="BG38" s="4">
        <v>-7.4999999999999997E-2</v>
      </c>
      <c r="BH38" s="4">
        <v>-5.7500000000000002E-2</v>
      </c>
      <c r="BI38" s="4">
        <v>2.5000000000000001E-2</v>
      </c>
    </row>
    <row r="39" spans="2:61" x14ac:dyDescent="0.25">
      <c r="B39" s="209">
        <f t="shared" si="2"/>
        <v>0</v>
      </c>
      <c r="C39">
        <v>-40.708842590000003</v>
      </c>
      <c r="D39">
        <f t="shared" si="3"/>
        <v>0</v>
      </c>
      <c r="E39">
        <v>3.093</v>
      </c>
      <c r="F39" s="77">
        <v>37681</v>
      </c>
      <c r="G39" s="7">
        <v>3.093</v>
      </c>
      <c r="H39" s="7">
        <v>0.26500000000000001</v>
      </c>
      <c r="I39" s="4">
        <v>7.483552920127802E-2</v>
      </c>
      <c r="J39" s="4">
        <v>-0.13500000000000001</v>
      </c>
      <c r="K39" s="4">
        <v>-0.1525</v>
      </c>
      <c r="L39" s="15">
        <v>-2.5000000000000001E-3</v>
      </c>
      <c r="M39" s="15">
        <v>-0.2</v>
      </c>
      <c r="N39" s="4">
        <v>1.7500000000000002E-2</v>
      </c>
      <c r="O39" s="4">
        <v>-0.06</v>
      </c>
      <c r="P39" s="4">
        <v>-9.5000000000000001E-2</v>
      </c>
      <c r="Q39" s="4">
        <v>-0.105</v>
      </c>
      <c r="R39" s="4">
        <v>-0.13500000000000001</v>
      </c>
      <c r="S39" s="4">
        <v>-0.13500000000000001</v>
      </c>
      <c r="T39" s="4">
        <v>-6.1249999999999999E-2</v>
      </c>
      <c r="U39" s="4">
        <v>-0.05</v>
      </c>
      <c r="V39" s="4">
        <v>0.215</v>
      </c>
      <c r="W39" s="4">
        <v>0.215</v>
      </c>
      <c r="X39" s="4">
        <v>0.14000000000000001</v>
      </c>
      <c r="Y39" s="4">
        <v>0.22</v>
      </c>
      <c r="Z39" s="4">
        <v>0.26</v>
      </c>
      <c r="AA39" s="4">
        <v>0.30249999999999999</v>
      </c>
      <c r="AB39" s="4">
        <v>-2.5500000000000002E-2</v>
      </c>
      <c r="AC39" s="4">
        <v>-4.2500000000000003E-2</v>
      </c>
      <c r="AD39" s="4">
        <v>-1.2500000000000001E-2</v>
      </c>
      <c r="AE39" s="4">
        <v>-0.04</v>
      </c>
      <c r="AF39" s="4">
        <v>5.0000000000000001E-3</v>
      </c>
      <c r="AG39" s="4">
        <v>-5.5000000000000005E-3</v>
      </c>
      <c r="AH39" s="4">
        <v>-5.7500000000000002E-2</v>
      </c>
      <c r="AI39" s="4">
        <v>-4.8500000000000008E-2</v>
      </c>
      <c r="AJ39" s="4">
        <v>-5.1500000000000004E-2</v>
      </c>
      <c r="AK39" s="4">
        <v>-1.5500000000000002E-2</v>
      </c>
      <c r="AL39" s="4">
        <v>-6.6000000000000003E-2</v>
      </c>
      <c r="AM39" s="4">
        <v>-7.2499999999999995E-2</v>
      </c>
      <c r="AN39" s="4">
        <v>-1.8500000000000003E-2</v>
      </c>
      <c r="AO39" s="4">
        <v>1.2500000000000001E-2</v>
      </c>
      <c r="AP39" s="4">
        <v>0.91</v>
      </c>
      <c r="AQ39" s="4">
        <v>-2.75E-2</v>
      </c>
      <c r="AR39" s="4">
        <v>-0.32</v>
      </c>
      <c r="AS39" s="4">
        <v>-0.1525</v>
      </c>
      <c r="AT39" s="4">
        <v>-0.215</v>
      </c>
      <c r="AU39" s="4">
        <v>-0.17</v>
      </c>
      <c r="AV39" s="4">
        <v>-0.27</v>
      </c>
      <c r="AW39" s="4">
        <v>-0.32</v>
      </c>
      <c r="AX39" s="4">
        <v>6.5000000000000002E-2</v>
      </c>
      <c r="AY39" s="4">
        <v>-0.32</v>
      </c>
      <c r="AZ39" s="4">
        <v>0</v>
      </c>
      <c r="BA39" s="4">
        <v>-2.75E-2</v>
      </c>
      <c r="BB39" s="4">
        <v>-0.1225</v>
      </c>
      <c r="BC39" s="4">
        <v>-0.06</v>
      </c>
      <c r="BD39" s="4">
        <v>-9.7500000000000003E-2</v>
      </c>
      <c r="BE39" s="4">
        <v>-2.0499999999999997E-2</v>
      </c>
      <c r="BF39" s="4">
        <v>-0.08</v>
      </c>
      <c r="BG39" s="4">
        <v>-6.25E-2</v>
      </c>
      <c r="BH39" s="4">
        <v>-5.7500000000000002E-2</v>
      </c>
      <c r="BI39" s="4">
        <v>2.5000000000000001E-2</v>
      </c>
    </row>
    <row r="40" spans="2:61" x14ac:dyDescent="0.25">
      <c r="B40" s="209">
        <f t="shared" si="2"/>
        <v>0</v>
      </c>
      <c r="C40">
        <v>-0.48609436</v>
      </c>
      <c r="D40">
        <f t="shared" si="3"/>
        <v>0</v>
      </c>
      <c r="E40">
        <v>2.9479999999999995</v>
      </c>
      <c r="F40" s="77">
        <v>37712</v>
      </c>
      <c r="G40" s="7">
        <v>2.948</v>
      </c>
      <c r="H40" s="7">
        <v>0.23</v>
      </c>
      <c r="I40" s="4">
        <v>7.4832714871357009E-2</v>
      </c>
      <c r="J40" s="4">
        <v>-0.19500000000000001</v>
      </c>
      <c r="K40" s="4">
        <v>-0.21249999999999999</v>
      </c>
      <c r="L40" s="15">
        <v>-8.5000000000000006E-2</v>
      </c>
      <c r="M40" s="15">
        <v>-0.26</v>
      </c>
      <c r="N40" s="4">
        <v>-6.5000000000000002E-2</v>
      </c>
      <c r="O40" s="4">
        <v>-5.7500000000000002E-2</v>
      </c>
      <c r="P40" s="4">
        <v>-7.7499999999999999E-2</v>
      </c>
      <c r="Q40" s="4">
        <v>-0.16500000000000001</v>
      </c>
      <c r="R40" s="4">
        <v>-0.19500000000000001</v>
      </c>
      <c r="S40" s="4">
        <v>-0.19500000000000001</v>
      </c>
      <c r="T40" s="4">
        <v>-6.25E-2</v>
      </c>
      <c r="U40" s="4">
        <v>-4.7500000000000001E-2</v>
      </c>
      <c r="V40" s="4">
        <v>0.16500000000000001</v>
      </c>
      <c r="W40" s="4">
        <v>0.16500000000000001</v>
      </c>
      <c r="X40" s="4">
        <v>6.25E-2</v>
      </c>
      <c r="Y40" s="4">
        <v>0.35499999999999998</v>
      </c>
      <c r="Z40" s="4">
        <v>0.17749999999999999</v>
      </c>
      <c r="AA40" s="4">
        <v>0.19750000000000001</v>
      </c>
      <c r="AB40" s="4">
        <v>-2.5000000000000001E-2</v>
      </c>
      <c r="AC40" s="4">
        <v>-3.0200000000000001E-2</v>
      </c>
      <c r="AD40" s="4">
        <v>2.3E-3</v>
      </c>
      <c r="AE40" s="4">
        <v>-2.2700000000000001E-2</v>
      </c>
      <c r="AF40" s="4">
        <v>5.0000000000000001E-3</v>
      </c>
      <c r="AG40" s="4">
        <v>-5.5000000000000005E-3</v>
      </c>
      <c r="AH40" s="4">
        <v>-5.5E-2</v>
      </c>
      <c r="AI40" s="4">
        <v>-5.2999999999999999E-2</v>
      </c>
      <c r="AJ40" s="4">
        <v>-5.6000000000000008E-2</v>
      </c>
      <c r="AK40" s="4">
        <v>-1.5500000000000002E-2</v>
      </c>
      <c r="AL40" s="4">
        <v>-7.6000000000000012E-2</v>
      </c>
      <c r="AM40" s="4">
        <v>-7.7499999999999999E-2</v>
      </c>
      <c r="AN40" s="4">
        <v>-2.35E-2</v>
      </c>
      <c r="AO40" s="4">
        <v>8.5000000000000006E-3</v>
      </c>
      <c r="AP40" s="4">
        <v>0.505</v>
      </c>
      <c r="AQ40" s="4">
        <v>1.4999999999999999E-2</v>
      </c>
      <c r="AR40" s="4">
        <v>-0.34250000000000003</v>
      </c>
      <c r="AS40" s="4">
        <v>-0.13500000000000001</v>
      </c>
      <c r="AT40" s="4">
        <v>-0.16750000000000001</v>
      </c>
      <c r="AU40" s="4">
        <v>-0.28000000000000003</v>
      </c>
      <c r="AV40" s="4">
        <v>-0.29249999999999998</v>
      </c>
      <c r="AW40" s="4">
        <v>-0.34250000000000003</v>
      </c>
      <c r="AX40" s="4">
        <v>0.2</v>
      </c>
      <c r="AY40" s="4">
        <v>-0.34250000000000003</v>
      </c>
      <c r="AZ40" s="4">
        <v>0</v>
      </c>
      <c r="BA40" s="4">
        <v>1.4999999999999999E-2</v>
      </c>
      <c r="BB40" s="4">
        <v>-0.08</v>
      </c>
      <c r="BC40" s="4">
        <v>-5.7500000000000002E-2</v>
      </c>
      <c r="BD40" s="4">
        <v>-6.25E-2</v>
      </c>
      <c r="BE40" s="4">
        <v>-2.0499999999999997E-2</v>
      </c>
      <c r="BF40" s="4">
        <v>-6.25E-2</v>
      </c>
      <c r="BG40" s="4">
        <v>-0.02</v>
      </c>
      <c r="BH40" s="4">
        <v>-5.5E-2</v>
      </c>
      <c r="BI40" s="4">
        <v>4.4999999999999998E-2</v>
      </c>
    </row>
    <row r="41" spans="2:61" x14ac:dyDescent="0.25">
      <c r="B41" s="209">
        <f t="shared" si="2"/>
        <v>0</v>
      </c>
      <c r="C41">
        <v>-0.45973723999999999</v>
      </c>
      <c r="D41">
        <f t="shared" si="3"/>
        <v>0</v>
      </c>
      <c r="E41">
        <v>2.9260000000000002</v>
      </c>
      <c r="F41" s="77">
        <v>37742</v>
      </c>
      <c r="G41" s="7">
        <v>2.9260000000000002</v>
      </c>
      <c r="H41" s="7">
        <v>0.22900000000000004</v>
      </c>
      <c r="I41" s="4">
        <v>7.4817899937790019E-2</v>
      </c>
      <c r="J41" s="4">
        <v>-0.19500000000000001</v>
      </c>
      <c r="K41" s="4">
        <v>-0.21249999999999999</v>
      </c>
      <c r="L41" s="15">
        <v>-0.1</v>
      </c>
      <c r="M41" s="15">
        <v>-0.26</v>
      </c>
      <c r="N41" s="4">
        <v>-0.08</v>
      </c>
      <c r="O41" s="4">
        <v>-5.7500000000000002E-2</v>
      </c>
      <c r="P41" s="4">
        <v>-7.7499999999999999E-2</v>
      </c>
      <c r="Q41" s="4">
        <v>-0.16500000000000001</v>
      </c>
      <c r="R41" s="4">
        <v>-0.19500000000000001</v>
      </c>
      <c r="S41" s="4">
        <v>-0.19500000000000001</v>
      </c>
      <c r="T41" s="4">
        <v>-6.25E-2</v>
      </c>
      <c r="U41" s="4">
        <v>-4.7500000000000001E-2</v>
      </c>
      <c r="V41" s="4">
        <v>0.155</v>
      </c>
      <c r="W41" s="4">
        <v>0.155</v>
      </c>
      <c r="X41" s="4">
        <v>5.2499999999999998E-2</v>
      </c>
      <c r="Y41" s="4">
        <v>0.35499999999999998</v>
      </c>
      <c r="Z41" s="4">
        <v>0.16250000000000001</v>
      </c>
      <c r="AA41" s="4">
        <v>0.17249999999999999</v>
      </c>
      <c r="AB41" s="4">
        <v>-2.5000000000000001E-2</v>
      </c>
      <c r="AC41" s="4">
        <v>-3.0450000000000001E-2</v>
      </c>
      <c r="AD41" s="4">
        <v>2.0500000000000002E-3</v>
      </c>
      <c r="AE41" s="4">
        <v>-2.2949999999999998E-2</v>
      </c>
      <c r="AF41" s="4">
        <v>5.0000000000000001E-3</v>
      </c>
      <c r="AG41" s="4">
        <v>-5.5000000000000005E-3</v>
      </c>
      <c r="AH41" s="4">
        <v>-5.5E-2</v>
      </c>
      <c r="AI41" s="4">
        <v>-5.2999999999999999E-2</v>
      </c>
      <c r="AJ41" s="4">
        <v>-5.6000000000000008E-2</v>
      </c>
      <c r="AK41" s="4">
        <v>-1.5500000000000002E-2</v>
      </c>
      <c r="AL41" s="4">
        <v>-7.6000000000000012E-2</v>
      </c>
      <c r="AM41" s="4">
        <v>-7.7499999999999999E-2</v>
      </c>
      <c r="AN41" s="4">
        <v>-2.35E-2</v>
      </c>
      <c r="AO41" s="4">
        <v>8.5000000000000006E-3</v>
      </c>
      <c r="AP41" s="4">
        <v>0.40500000000000003</v>
      </c>
      <c r="AQ41" s="4">
        <v>1.4999999999999999E-2</v>
      </c>
      <c r="AR41" s="4">
        <v>-0.34250000000000003</v>
      </c>
      <c r="AS41" s="4">
        <v>-0.13500000000000001</v>
      </c>
      <c r="AT41" s="4">
        <v>-0.16750000000000001</v>
      </c>
      <c r="AU41" s="4">
        <v>-0.28000000000000003</v>
      </c>
      <c r="AV41" s="4">
        <v>-0.29249999999999998</v>
      </c>
      <c r="AW41" s="4">
        <v>-0.34250000000000003</v>
      </c>
      <c r="AX41" s="4">
        <v>0.2</v>
      </c>
      <c r="AY41" s="4">
        <v>-0.34250000000000003</v>
      </c>
      <c r="AZ41" s="4">
        <v>0</v>
      </c>
      <c r="BA41" s="4">
        <v>1.4999999999999999E-2</v>
      </c>
      <c r="BB41" s="4">
        <v>-0.08</v>
      </c>
      <c r="BC41" s="4">
        <v>-5.7500000000000002E-2</v>
      </c>
      <c r="BD41" s="4">
        <v>-6.5000000000000002E-2</v>
      </c>
      <c r="BE41" s="4">
        <v>-2.0499999999999997E-2</v>
      </c>
      <c r="BF41" s="4">
        <v>-6.25E-2</v>
      </c>
      <c r="BG41" s="4">
        <v>-0.02</v>
      </c>
      <c r="BH41" s="4">
        <v>-5.5E-2</v>
      </c>
      <c r="BI41" s="4">
        <v>4.4999999999999998E-2</v>
      </c>
    </row>
    <row r="42" spans="2:61" x14ac:dyDescent="0.25">
      <c r="B42" s="209">
        <f t="shared" si="2"/>
        <v>0</v>
      </c>
      <c r="C42">
        <v>-0.66935743000000003</v>
      </c>
      <c r="D42">
        <f t="shared" si="3"/>
        <v>0</v>
      </c>
      <c r="E42">
        <v>2.9209999999999998</v>
      </c>
      <c r="F42" s="77">
        <v>37773</v>
      </c>
      <c r="G42" s="7">
        <v>2.9210000000000003</v>
      </c>
      <c r="H42" s="7">
        <v>0.22900000000000004</v>
      </c>
      <c r="I42" s="4">
        <v>7.4802591173181027E-2</v>
      </c>
      <c r="J42" s="4">
        <v>-0.19500000000000001</v>
      </c>
      <c r="K42" s="4">
        <v>-0.21249999999999999</v>
      </c>
      <c r="L42" s="15">
        <v>-0.11</v>
      </c>
      <c r="M42" s="15">
        <v>-0.26</v>
      </c>
      <c r="N42" s="4">
        <v>-0.09</v>
      </c>
      <c r="O42" s="4">
        <v>-5.7500000000000002E-2</v>
      </c>
      <c r="P42" s="4">
        <v>-7.7499999999999999E-2</v>
      </c>
      <c r="Q42" s="4">
        <v>-0.16500000000000001</v>
      </c>
      <c r="R42" s="4">
        <v>-0.19500000000000001</v>
      </c>
      <c r="S42" s="4">
        <v>-0.19500000000000001</v>
      </c>
      <c r="T42" s="4">
        <v>-0.06</v>
      </c>
      <c r="U42" s="4">
        <v>-4.7500000000000001E-2</v>
      </c>
      <c r="V42" s="4">
        <v>0.15</v>
      </c>
      <c r="W42" s="4">
        <v>0.15</v>
      </c>
      <c r="X42" s="4">
        <v>4.7500000000000001E-2</v>
      </c>
      <c r="Y42" s="4">
        <v>0.35499999999999998</v>
      </c>
      <c r="Z42" s="4">
        <v>0.16250000000000001</v>
      </c>
      <c r="AA42" s="4">
        <v>0.17249999999999999</v>
      </c>
      <c r="AB42" s="4">
        <v>-2.5000000000000001E-2</v>
      </c>
      <c r="AC42" s="4">
        <v>-3.0450000000000001E-2</v>
      </c>
      <c r="AD42" s="4">
        <v>2.0500000000000002E-3</v>
      </c>
      <c r="AE42" s="4">
        <v>-2.2949999999999998E-2</v>
      </c>
      <c r="AF42" s="4">
        <v>5.0000000000000001E-3</v>
      </c>
      <c r="AG42" s="4">
        <v>-5.5000000000000005E-3</v>
      </c>
      <c r="AH42" s="4">
        <v>-5.5E-2</v>
      </c>
      <c r="AI42" s="4">
        <v>-5.5E-2</v>
      </c>
      <c r="AJ42" s="4">
        <v>-5.3500000000000006E-2</v>
      </c>
      <c r="AK42" s="4">
        <v>-4.8000000000000001E-2</v>
      </c>
      <c r="AL42" s="4">
        <v>-9.2000000000000012E-2</v>
      </c>
      <c r="AM42" s="4">
        <v>-7.2499999999999995E-2</v>
      </c>
      <c r="AN42" s="4">
        <v>-2.35E-2</v>
      </c>
      <c r="AO42" s="4">
        <v>8.5000000000000006E-3</v>
      </c>
      <c r="AP42" s="4">
        <v>0.41499999999999998</v>
      </c>
      <c r="AQ42" s="4">
        <v>0.02</v>
      </c>
      <c r="AR42" s="4">
        <v>-0.34250000000000003</v>
      </c>
      <c r="AS42" s="4">
        <v>-0.13500000000000001</v>
      </c>
      <c r="AT42" s="4">
        <v>-0.16750000000000001</v>
      </c>
      <c r="AU42" s="4">
        <v>-0.28000000000000003</v>
      </c>
      <c r="AV42" s="4">
        <v>-0.29249999999999998</v>
      </c>
      <c r="AW42" s="4">
        <v>-0.34250000000000003</v>
      </c>
      <c r="AX42" s="4">
        <v>0.2</v>
      </c>
      <c r="AY42" s="4">
        <v>-0.34250000000000003</v>
      </c>
      <c r="AZ42" s="4">
        <v>0</v>
      </c>
      <c r="BA42" s="4">
        <v>0.02</v>
      </c>
      <c r="BB42" s="4">
        <v>-9.5000000000000001E-2</v>
      </c>
      <c r="BC42" s="4">
        <v>-5.7500000000000002E-2</v>
      </c>
      <c r="BD42" s="4">
        <v>-6.7500000000000004E-2</v>
      </c>
      <c r="BE42" s="4">
        <v>-5.2999999999999999E-2</v>
      </c>
      <c r="BF42" s="4">
        <v>-6.25E-2</v>
      </c>
      <c r="BG42" s="4">
        <v>-1.4999999999999999E-2</v>
      </c>
      <c r="BH42" s="4">
        <v>-5.5E-2</v>
      </c>
      <c r="BI42" s="4">
        <v>4.4999999999999998E-2</v>
      </c>
    </row>
    <row r="43" spans="2:61" x14ac:dyDescent="0.25">
      <c r="B43" s="209">
        <f t="shared" si="2"/>
        <v>0</v>
      </c>
      <c r="C43">
        <v>-0.97529741000000003</v>
      </c>
      <c r="D43">
        <f t="shared" si="3"/>
        <v>0</v>
      </c>
      <c r="E43">
        <v>2.968</v>
      </c>
      <c r="F43" s="77">
        <v>37803</v>
      </c>
      <c r="G43" s="7">
        <v>2.968</v>
      </c>
      <c r="H43" s="7">
        <v>0.22900000000000004</v>
      </c>
      <c r="I43" s="4">
        <v>7.4789480952213008E-2</v>
      </c>
      <c r="J43" s="4">
        <v>-0.19500000000000001</v>
      </c>
      <c r="K43" s="4">
        <v>-0.21249999999999999</v>
      </c>
      <c r="L43" s="15">
        <v>-0.11</v>
      </c>
      <c r="M43" s="15">
        <v>-0.28000000000000003</v>
      </c>
      <c r="N43" s="4">
        <v>-0.09</v>
      </c>
      <c r="O43" s="4">
        <v>-5.7500000000000002E-2</v>
      </c>
      <c r="P43" s="4">
        <v>-7.7499999999999999E-2</v>
      </c>
      <c r="Q43" s="4">
        <v>-0.16500000000000001</v>
      </c>
      <c r="R43" s="4">
        <v>-0.19500000000000001</v>
      </c>
      <c r="S43" s="4">
        <v>-0.19500000000000001</v>
      </c>
      <c r="T43" s="4">
        <v>-5.8749999999999997E-2</v>
      </c>
      <c r="U43" s="4">
        <v>-4.7500000000000001E-2</v>
      </c>
      <c r="V43" s="4">
        <v>0.14000000000000001</v>
      </c>
      <c r="W43" s="4">
        <v>0.14000000000000001</v>
      </c>
      <c r="X43" s="4">
        <v>3.7499999999999999E-2</v>
      </c>
      <c r="Y43" s="4">
        <v>0.35499999999999998</v>
      </c>
      <c r="Z43" s="4">
        <v>0.16250000000000001</v>
      </c>
      <c r="AA43" s="4">
        <v>0.185</v>
      </c>
      <c r="AB43" s="4">
        <v>-2.5000000000000001E-2</v>
      </c>
      <c r="AC43" s="4">
        <v>-3.0450000000000001E-2</v>
      </c>
      <c r="AD43" s="4">
        <v>2.0500000000000002E-3</v>
      </c>
      <c r="AE43" s="4">
        <v>-2.2949999999999998E-2</v>
      </c>
      <c r="AF43" s="4">
        <v>5.0000000000000001E-3</v>
      </c>
      <c r="AG43" s="4">
        <v>-5.5000000000000005E-3</v>
      </c>
      <c r="AH43" s="4">
        <v>-5.5E-2</v>
      </c>
      <c r="AI43" s="4">
        <v>-5.5E-2</v>
      </c>
      <c r="AJ43" s="4">
        <v>-5.3500000000000006E-2</v>
      </c>
      <c r="AK43" s="4">
        <v>-1.4499999999999999E-2</v>
      </c>
      <c r="AL43" s="4">
        <v>-7.6000000000000012E-2</v>
      </c>
      <c r="AM43" s="4">
        <v>-7.0000000000000007E-2</v>
      </c>
      <c r="AN43" s="4">
        <v>-2.35E-2</v>
      </c>
      <c r="AO43" s="4">
        <v>8.5000000000000006E-3</v>
      </c>
      <c r="AP43" s="4">
        <v>0.45</v>
      </c>
      <c r="AQ43" s="4">
        <v>2.2499999999999999E-2</v>
      </c>
      <c r="AR43" s="4">
        <v>-0.34250000000000003</v>
      </c>
      <c r="AS43" s="4">
        <v>-0.13500000000000001</v>
      </c>
      <c r="AT43" s="4">
        <v>-0.16750000000000001</v>
      </c>
      <c r="AU43" s="4">
        <v>-0.28000000000000003</v>
      </c>
      <c r="AV43" s="4">
        <v>-0.29249999999999998</v>
      </c>
      <c r="AW43" s="4">
        <v>-0.34250000000000003</v>
      </c>
      <c r="AX43" s="4">
        <v>0.2</v>
      </c>
      <c r="AY43" s="4">
        <v>-0.34250000000000003</v>
      </c>
      <c r="AZ43" s="4">
        <v>0</v>
      </c>
      <c r="BA43" s="4">
        <v>2.2499999999999999E-2</v>
      </c>
      <c r="BB43" s="4">
        <v>-8.7499999999999994E-2</v>
      </c>
      <c r="BC43" s="4">
        <v>-5.7500000000000002E-2</v>
      </c>
      <c r="BD43" s="4">
        <v>-6.7500000000000004E-2</v>
      </c>
      <c r="BE43" s="4">
        <v>-1.95E-2</v>
      </c>
      <c r="BF43" s="4">
        <v>-6.25E-2</v>
      </c>
      <c r="BG43" s="4">
        <v>-1.2500000000000001E-2</v>
      </c>
      <c r="BH43" s="4">
        <v>-5.5E-2</v>
      </c>
      <c r="BI43" s="4">
        <v>4.4999999999999998E-2</v>
      </c>
    </row>
    <row r="44" spans="2:61" x14ac:dyDescent="0.25">
      <c r="B44" s="209">
        <f t="shared" si="2"/>
        <v>0</v>
      </c>
      <c r="C44">
        <v>-0.96591181999999998</v>
      </c>
      <c r="D44">
        <f t="shared" si="3"/>
        <v>0</v>
      </c>
      <c r="E44">
        <v>2.9629999999999996</v>
      </c>
      <c r="F44" s="77">
        <v>37834</v>
      </c>
      <c r="G44" s="7">
        <v>2.9630000000000001</v>
      </c>
      <c r="H44" s="7">
        <v>0.22900000000000004</v>
      </c>
      <c r="I44" s="4">
        <v>7.4778385695206021E-2</v>
      </c>
      <c r="J44" s="4">
        <v>-0.19500000000000001</v>
      </c>
      <c r="K44" s="4">
        <v>-0.21249999999999999</v>
      </c>
      <c r="L44" s="15">
        <v>-0.11</v>
      </c>
      <c r="M44" s="15">
        <v>-0.28000000000000003</v>
      </c>
      <c r="N44" s="4">
        <v>-0.09</v>
      </c>
      <c r="O44" s="4">
        <v>-5.7500000000000002E-2</v>
      </c>
      <c r="P44" s="4">
        <v>-7.7499999999999999E-2</v>
      </c>
      <c r="Q44" s="4">
        <v>-0.16500000000000001</v>
      </c>
      <c r="R44" s="4">
        <v>-0.19500000000000001</v>
      </c>
      <c r="S44" s="4">
        <v>-0.19500000000000001</v>
      </c>
      <c r="T44" s="4">
        <v>-5.7500000000000002E-2</v>
      </c>
      <c r="U44" s="4">
        <v>-4.7500000000000001E-2</v>
      </c>
      <c r="V44" s="4">
        <v>0.13750000000000001</v>
      </c>
      <c r="W44" s="4">
        <v>0.13750000000000001</v>
      </c>
      <c r="X44" s="4">
        <v>3.5000000000000003E-2</v>
      </c>
      <c r="Y44" s="4">
        <v>0.35499999999999998</v>
      </c>
      <c r="Z44" s="4">
        <v>0.16250000000000001</v>
      </c>
      <c r="AA44" s="4">
        <v>0.185</v>
      </c>
      <c r="AB44" s="4">
        <v>-2.5000000000000001E-2</v>
      </c>
      <c r="AC44" s="4">
        <v>-3.0450000000000001E-2</v>
      </c>
      <c r="AD44" s="4">
        <v>2.0500000000000002E-3</v>
      </c>
      <c r="AE44" s="4">
        <v>-2.2949999999999998E-2</v>
      </c>
      <c r="AF44" s="4">
        <v>5.0000000000000001E-3</v>
      </c>
      <c r="AG44" s="4">
        <v>-5.5000000000000005E-3</v>
      </c>
      <c r="AH44" s="4">
        <v>-5.5E-2</v>
      </c>
      <c r="AI44" s="4">
        <v>-5.5E-2</v>
      </c>
      <c r="AJ44" s="4">
        <v>-5.3500000000000006E-2</v>
      </c>
      <c r="AK44" s="4">
        <v>-1.4499999999999999E-2</v>
      </c>
      <c r="AL44" s="4">
        <v>-7.6000000000000012E-2</v>
      </c>
      <c r="AM44" s="4">
        <v>-6.7500000000000004E-2</v>
      </c>
      <c r="AN44" s="4">
        <v>-2.35E-2</v>
      </c>
      <c r="AO44" s="4">
        <v>8.5000000000000006E-3</v>
      </c>
      <c r="AP44" s="4">
        <v>0.505</v>
      </c>
      <c r="AQ44" s="4">
        <v>2.5000000000000001E-2</v>
      </c>
      <c r="AR44" s="4">
        <v>-0.34250000000000003</v>
      </c>
      <c r="AS44" s="4">
        <v>-0.13500000000000001</v>
      </c>
      <c r="AT44" s="4">
        <v>-0.16750000000000001</v>
      </c>
      <c r="AU44" s="4">
        <v>-0.28000000000000003</v>
      </c>
      <c r="AV44" s="4">
        <v>-0.29249999999999998</v>
      </c>
      <c r="AW44" s="4">
        <v>-0.34250000000000003</v>
      </c>
      <c r="AX44" s="4">
        <v>0.2</v>
      </c>
      <c r="AY44" s="4">
        <v>-0.34250000000000003</v>
      </c>
      <c r="AZ44" s="4">
        <v>0</v>
      </c>
      <c r="BA44" s="4">
        <v>2.5000000000000001E-2</v>
      </c>
      <c r="BB44" s="4">
        <v>-8.7499999999999994E-2</v>
      </c>
      <c r="BC44" s="4">
        <v>-5.7500000000000002E-2</v>
      </c>
      <c r="BD44" s="4">
        <v>-6.7500000000000004E-2</v>
      </c>
      <c r="BE44" s="4">
        <v>-1.95E-2</v>
      </c>
      <c r="BF44" s="4">
        <v>-6.25E-2</v>
      </c>
      <c r="BG44" s="4">
        <v>-0.01</v>
      </c>
      <c r="BH44" s="4">
        <v>-5.5E-2</v>
      </c>
      <c r="BI44" s="4">
        <v>4.4999999999999998E-2</v>
      </c>
    </row>
    <row r="45" spans="2:61" x14ac:dyDescent="0.25">
      <c r="B45" s="209">
        <f t="shared" si="2"/>
        <v>0</v>
      </c>
      <c r="C45">
        <v>-1.2216762299999999</v>
      </c>
      <c r="D45">
        <f t="shared" si="3"/>
        <v>0</v>
      </c>
      <c r="E45">
        <v>2.9529999999999998</v>
      </c>
      <c r="F45" s="77">
        <v>37865</v>
      </c>
      <c r="G45" s="7">
        <v>2.9530000000000003</v>
      </c>
      <c r="H45" s="7">
        <v>0.22900000000000004</v>
      </c>
      <c r="I45" s="4">
        <v>7.476729043824E-2</v>
      </c>
      <c r="J45" s="4">
        <v>-0.19500000000000001</v>
      </c>
      <c r="K45" s="4">
        <v>-0.21249999999999999</v>
      </c>
      <c r="L45" s="15">
        <v>-0.1</v>
      </c>
      <c r="M45" s="15">
        <v>-0.28000000000000003</v>
      </c>
      <c r="N45" s="4">
        <v>-0.08</v>
      </c>
      <c r="O45" s="4">
        <v>-5.7500000000000002E-2</v>
      </c>
      <c r="P45" s="4">
        <v>-7.7499999999999999E-2</v>
      </c>
      <c r="Q45" s="4">
        <v>-0.16500000000000001</v>
      </c>
      <c r="R45" s="4">
        <v>-0.19500000000000001</v>
      </c>
      <c r="S45" s="4">
        <v>-0.19500000000000001</v>
      </c>
      <c r="T45" s="4">
        <v>-6.1249999999999999E-2</v>
      </c>
      <c r="U45" s="4">
        <v>-4.7500000000000001E-2</v>
      </c>
      <c r="V45" s="4">
        <v>0.13500000000000001</v>
      </c>
      <c r="W45" s="4">
        <v>0.13500000000000001</v>
      </c>
      <c r="X45" s="4">
        <v>3.2500000000000001E-2</v>
      </c>
      <c r="Y45" s="4">
        <v>0.35499999999999998</v>
      </c>
      <c r="Z45" s="4">
        <v>0.16250000000000001</v>
      </c>
      <c r="AA45" s="4">
        <v>0.16250000000000001</v>
      </c>
      <c r="AB45" s="4">
        <v>-2.5000000000000001E-2</v>
      </c>
      <c r="AC45" s="4">
        <v>-3.0249999999999999E-2</v>
      </c>
      <c r="AD45" s="4">
        <v>2.2500000000000003E-3</v>
      </c>
      <c r="AE45" s="4">
        <v>-2.2749999999999999E-2</v>
      </c>
      <c r="AF45" s="4">
        <v>5.0000000000000001E-3</v>
      </c>
      <c r="AG45" s="4">
        <v>-5.5000000000000005E-3</v>
      </c>
      <c r="AH45" s="4">
        <v>-5.5E-2</v>
      </c>
      <c r="AI45" s="4">
        <v>-5.2499999999999998E-2</v>
      </c>
      <c r="AJ45" s="4">
        <v>-5.8500000000000003E-2</v>
      </c>
      <c r="AK45" s="4">
        <v>-1.7000000000000001E-2</v>
      </c>
      <c r="AL45" s="4">
        <v>-7.6000000000000012E-2</v>
      </c>
      <c r="AM45" s="4">
        <v>-7.4999999999999997E-2</v>
      </c>
      <c r="AN45" s="4">
        <v>-2.35E-2</v>
      </c>
      <c r="AO45" s="4">
        <v>8.5000000000000006E-3</v>
      </c>
      <c r="AP45" s="4">
        <v>0.41</v>
      </c>
      <c r="AQ45" s="4">
        <v>1.7500000000000002E-2</v>
      </c>
      <c r="AR45" s="4">
        <v>-0.34250000000000003</v>
      </c>
      <c r="AS45" s="4">
        <v>-0.13500000000000001</v>
      </c>
      <c r="AT45" s="4">
        <v>-0.16750000000000001</v>
      </c>
      <c r="AU45" s="4">
        <v>-0.28000000000000003</v>
      </c>
      <c r="AV45" s="4">
        <v>-0.29249999999999998</v>
      </c>
      <c r="AW45" s="4">
        <v>-0.34250000000000003</v>
      </c>
      <c r="AX45" s="4">
        <v>0.2</v>
      </c>
      <c r="AY45" s="4">
        <v>-0.34250000000000003</v>
      </c>
      <c r="AZ45" s="4">
        <v>0</v>
      </c>
      <c r="BA45" s="4">
        <v>1.7500000000000002E-2</v>
      </c>
      <c r="BB45" s="4">
        <v>-9.2499999999999999E-2</v>
      </c>
      <c r="BC45" s="4">
        <v>-5.7500000000000002E-2</v>
      </c>
      <c r="BD45" s="4">
        <v>-0.09</v>
      </c>
      <c r="BE45" s="4">
        <v>-2.2000000000000002E-2</v>
      </c>
      <c r="BF45" s="4">
        <v>-6.25E-2</v>
      </c>
      <c r="BG45" s="4">
        <v>-1.7500000000000002E-2</v>
      </c>
      <c r="BH45" s="4">
        <v>-5.5E-2</v>
      </c>
      <c r="BI45" s="4">
        <v>4.4999999999999998E-2</v>
      </c>
    </row>
    <row r="46" spans="2:61" x14ac:dyDescent="0.25">
      <c r="B46" s="209">
        <f t="shared" si="2"/>
        <v>0</v>
      </c>
      <c r="C46">
        <v>-0.50409108000000002</v>
      </c>
      <c r="D46">
        <f t="shared" si="3"/>
        <v>0</v>
      </c>
      <c r="E46">
        <v>2.9709999999999996</v>
      </c>
      <c r="F46" s="77">
        <v>37895</v>
      </c>
      <c r="G46" s="7">
        <v>2.9710000000000001</v>
      </c>
      <c r="H46" s="7">
        <v>0.22900000000000004</v>
      </c>
      <c r="I46" s="4">
        <v>7.4757091157025016E-2</v>
      </c>
      <c r="J46" s="4">
        <v>-0.19500000000000001</v>
      </c>
      <c r="K46" s="4">
        <v>-0.21249999999999999</v>
      </c>
      <c r="L46" s="15">
        <v>-8.5000000000000006E-2</v>
      </c>
      <c r="M46" s="15">
        <v>-0.28000000000000003</v>
      </c>
      <c r="N46" s="4">
        <v>-6.5000000000000002E-2</v>
      </c>
      <c r="O46" s="4">
        <v>-5.7500000000000002E-2</v>
      </c>
      <c r="P46" s="4">
        <v>-7.7499999999999999E-2</v>
      </c>
      <c r="Q46" s="4">
        <v>-0.16500000000000001</v>
      </c>
      <c r="R46" s="4">
        <v>-0.19500000000000001</v>
      </c>
      <c r="S46" s="4">
        <v>-0.19500000000000001</v>
      </c>
      <c r="T46" s="4">
        <v>-6.6250000000000003E-2</v>
      </c>
      <c r="U46" s="4">
        <v>-4.7500000000000001E-2</v>
      </c>
      <c r="V46" s="4">
        <v>0.15</v>
      </c>
      <c r="W46" s="4">
        <v>0.15</v>
      </c>
      <c r="X46" s="4">
        <v>4.7500000000000001E-2</v>
      </c>
      <c r="Y46" s="4">
        <v>0.35499999999999998</v>
      </c>
      <c r="Z46" s="4">
        <v>0.16500000000000001</v>
      </c>
      <c r="AA46" s="4">
        <v>0.185</v>
      </c>
      <c r="AB46" s="4">
        <v>-2.5000000000000001E-2</v>
      </c>
      <c r="AC46" s="4">
        <v>-3.0249999999999999E-2</v>
      </c>
      <c r="AD46" s="4">
        <v>2.2500000000000003E-3</v>
      </c>
      <c r="AE46" s="4">
        <v>-2.2749999999999999E-2</v>
      </c>
      <c r="AF46" s="4">
        <v>5.0000000000000001E-3</v>
      </c>
      <c r="AG46" s="4">
        <v>-5.5000000000000005E-3</v>
      </c>
      <c r="AH46" s="4">
        <v>-5.5E-2</v>
      </c>
      <c r="AI46" s="4">
        <v>-5.2499999999999998E-2</v>
      </c>
      <c r="AJ46" s="4">
        <v>-5.8500000000000003E-2</v>
      </c>
      <c r="AK46" s="4">
        <v>-1.7000000000000001E-2</v>
      </c>
      <c r="AL46" s="4">
        <v>-6.1000000000000006E-2</v>
      </c>
      <c r="AM46" s="4">
        <v>-8.5000000000000006E-2</v>
      </c>
      <c r="AN46" s="4">
        <v>-2.35E-2</v>
      </c>
      <c r="AO46" s="4">
        <v>8.5000000000000006E-3</v>
      </c>
      <c r="AP46" s="4">
        <v>0.34499999999999997</v>
      </c>
      <c r="AQ46" s="4">
        <v>7.4999999999999997E-3</v>
      </c>
      <c r="AR46" s="4">
        <v>-0.34250000000000003</v>
      </c>
      <c r="AS46" s="4">
        <v>-0.13500000000000001</v>
      </c>
      <c r="AT46" s="4">
        <v>-0.16750000000000001</v>
      </c>
      <c r="AU46" s="4">
        <v>-0.28000000000000003</v>
      </c>
      <c r="AV46" s="4">
        <v>-0.29249999999999998</v>
      </c>
      <c r="AW46" s="4">
        <v>-0.34250000000000003</v>
      </c>
      <c r="AX46" s="4">
        <v>0.2</v>
      </c>
      <c r="AY46" s="4">
        <v>-0.34250000000000003</v>
      </c>
      <c r="AZ46" s="4">
        <v>0</v>
      </c>
      <c r="BA46" s="4">
        <v>7.4999999999999997E-3</v>
      </c>
      <c r="BB46" s="4">
        <v>-9.7500000000000003E-2</v>
      </c>
      <c r="BC46" s="4">
        <v>-5.7500000000000002E-2</v>
      </c>
      <c r="BD46" s="4">
        <v>-0.09</v>
      </c>
      <c r="BE46" s="4">
        <v>-2.2000000000000002E-2</v>
      </c>
      <c r="BF46" s="4">
        <v>-6.25E-2</v>
      </c>
      <c r="BG46" s="4">
        <v>-2.75E-2</v>
      </c>
      <c r="BH46" s="4">
        <v>-5.5E-2</v>
      </c>
      <c r="BI46" s="4">
        <v>4.4999999999999998E-2</v>
      </c>
    </row>
    <row r="47" spans="2:61" x14ac:dyDescent="0.25">
      <c r="B47" s="209">
        <f t="shared" si="2"/>
        <v>0</v>
      </c>
      <c r="C47">
        <v>-2.4803929600000001</v>
      </c>
      <c r="D47">
        <f t="shared" si="3"/>
        <v>0</v>
      </c>
      <c r="E47">
        <v>3.0709999999999997</v>
      </c>
      <c r="F47" s="77">
        <v>37926</v>
      </c>
      <c r="G47" s="7">
        <v>3.0710000000000002</v>
      </c>
      <c r="H47" s="7">
        <v>0.23250000000000001</v>
      </c>
      <c r="I47" s="4">
        <v>7.474722802314801E-2</v>
      </c>
      <c r="J47" s="4">
        <v>-0.19</v>
      </c>
      <c r="K47" s="4">
        <v>-0.20499999999999999</v>
      </c>
      <c r="L47" s="15">
        <v>-0.04</v>
      </c>
      <c r="M47" s="15">
        <v>-0.27500000000000002</v>
      </c>
      <c r="N47" s="4">
        <v>-0.02</v>
      </c>
      <c r="O47" s="4">
        <v>-0.06</v>
      </c>
      <c r="P47" s="4">
        <v>-9.5000000000000001E-2</v>
      </c>
      <c r="Q47" s="4">
        <v>-0.16</v>
      </c>
      <c r="R47" s="4">
        <v>-0.19</v>
      </c>
      <c r="S47" s="4">
        <v>-0.19</v>
      </c>
      <c r="T47" s="4">
        <v>-6.3750000000000001E-2</v>
      </c>
      <c r="U47" s="4">
        <v>-0.05</v>
      </c>
      <c r="V47" s="4">
        <v>0.19</v>
      </c>
      <c r="W47" s="4">
        <v>0.19</v>
      </c>
      <c r="X47" s="4">
        <v>0.105</v>
      </c>
      <c r="Y47" s="4">
        <v>0.25</v>
      </c>
      <c r="Z47" s="4">
        <v>0.24</v>
      </c>
      <c r="AA47" s="4">
        <v>0.28749999999999998</v>
      </c>
      <c r="AB47" s="4">
        <v>-2.8000000000000004E-2</v>
      </c>
      <c r="AC47" s="4">
        <v>-4.4999999999999998E-2</v>
      </c>
      <c r="AD47" s="4">
        <v>-1.4499999999999999E-2</v>
      </c>
      <c r="AE47" s="4">
        <v>-3.4500000000000003E-2</v>
      </c>
      <c r="AF47" s="4">
        <v>5.0000000000000001E-3</v>
      </c>
      <c r="AG47" s="4">
        <v>-3.5000000000000005E-3</v>
      </c>
      <c r="AH47" s="4">
        <v>-5.7500000000000002E-2</v>
      </c>
      <c r="AI47" s="4">
        <v>-4.8000000000000001E-2</v>
      </c>
      <c r="AJ47" s="4">
        <v>-5.6500000000000002E-2</v>
      </c>
      <c r="AK47" s="4">
        <v>-1.4499999999999999E-2</v>
      </c>
      <c r="AL47" s="4">
        <v>-6.25E-2</v>
      </c>
      <c r="AM47" s="4">
        <v>-7.7499999999999999E-2</v>
      </c>
      <c r="AN47" s="4">
        <v>-1.8500000000000003E-2</v>
      </c>
      <c r="AO47" s="4">
        <v>1.2500000000000001E-2</v>
      </c>
      <c r="AP47" s="4">
        <v>0.71499999999999997</v>
      </c>
      <c r="AQ47" s="4">
        <v>-3.2500000000000001E-2</v>
      </c>
      <c r="AR47" s="4">
        <v>-0.3</v>
      </c>
      <c r="AS47" s="4">
        <v>-0.15</v>
      </c>
      <c r="AT47" s="4">
        <v>-0.1925</v>
      </c>
      <c r="AU47" s="4">
        <v>0.02</v>
      </c>
      <c r="AV47" s="4">
        <v>-0.25</v>
      </c>
      <c r="AW47" s="4">
        <v>-0.3</v>
      </c>
      <c r="AX47" s="4">
        <v>9.5000000000000001E-2</v>
      </c>
      <c r="AY47" s="4">
        <v>-0.3</v>
      </c>
      <c r="AZ47" s="4">
        <v>0</v>
      </c>
      <c r="BA47" s="4">
        <v>-3.2500000000000001E-2</v>
      </c>
      <c r="BB47" s="4">
        <v>-0.12</v>
      </c>
      <c r="BC47" s="4">
        <v>-0.06</v>
      </c>
      <c r="BD47" s="4">
        <v>-9.5000000000000001E-2</v>
      </c>
      <c r="BE47" s="4">
        <v>-1.95E-2</v>
      </c>
      <c r="BF47" s="4">
        <v>-0.08</v>
      </c>
      <c r="BG47" s="4">
        <v>-6.7500000000000004E-2</v>
      </c>
      <c r="BH47" s="4">
        <v>-5.7500000000000002E-2</v>
      </c>
      <c r="BI47" s="4">
        <v>5.5E-2</v>
      </c>
    </row>
    <row r="48" spans="2:61" x14ac:dyDescent="0.25">
      <c r="B48" s="209">
        <f t="shared" si="2"/>
        <v>0</v>
      </c>
      <c r="C48">
        <v>-5.2882590699999996</v>
      </c>
      <c r="D48">
        <f t="shared" si="3"/>
        <v>0</v>
      </c>
      <c r="E48">
        <v>3.1709999999999998</v>
      </c>
      <c r="F48" s="77">
        <v>37956</v>
      </c>
      <c r="G48" s="7">
        <v>3.1710000000000003</v>
      </c>
      <c r="H48" s="7">
        <v>0.23499999999999999</v>
      </c>
      <c r="I48" s="4">
        <v>7.4737683054912005E-2</v>
      </c>
      <c r="J48" s="4">
        <v>-0.19750000000000001</v>
      </c>
      <c r="K48" s="4">
        <v>-0.21249999999999999</v>
      </c>
      <c r="L48" s="15">
        <v>-3.2500000000000001E-2</v>
      </c>
      <c r="M48" s="15">
        <v>-0.28249999999999997</v>
      </c>
      <c r="N48" s="4">
        <v>-1.2500000000000001E-2</v>
      </c>
      <c r="O48" s="4">
        <v>-0.06</v>
      </c>
      <c r="P48" s="4">
        <v>-9.5000000000000001E-2</v>
      </c>
      <c r="Q48" s="4">
        <v>-0.16750000000000001</v>
      </c>
      <c r="R48" s="4">
        <v>-0.19750000000000001</v>
      </c>
      <c r="S48" s="4">
        <v>-0.19750000000000001</v>
      </c>
      <c r="T48" s="4">
        <v>-7.4999999999999997E-2</v>
      </c>
      <c r="U48" s="4">
        <v>-0.05</v>
      </c>
      <c r="V48" s="4">
        <v>0.23</v>
      </c>
      <c r="W48" s="4">
        <v>0.23</v>
      </c>
      <c r="X48" s="4">
        <v>0.14499999999999999</v>
      </c>
      <c r="Y48" s="4">
        <v>0.25</v>
      </c>
      <c r="Z48" s="4">
        <v>0.29499999999999998</v>
      </c>
      <c r="AA48" s="4">
        <v>0.33750000000000002</v>
      </c>
      <c r="AB48" s="4">
        <v>-2.8000000000000004E-2</v>
      </c>
      <c r="AC48" s="4">
        <v>-3.7499999999999999E-2</v>
      </c>
      <c r="AD48" s="4">
        <v>-1.4499999999999999E-2</v>
      </c>
      <c r="AE48" s="4">
        <v>-3.4500000000000003E-2</v>
      </c>
      <c r="AF48" s="4">
        <v>5.0000000000000001E-3</v>
      </c>
      <c r="AG48" s="4">
        <v>-3.5000000000000005E-3</v>
      </c>
      <c r="AH48" s="4">
        <v>-5.7500000000000002E-2</v>
      </c>
      <c r="AI48" s="4">
        <v>-4.6500000000000007E-2</v>
      </c>
      <c r="AJ48" s="4">
        <v>-5.9000000000000004E-2</v>
      </c>
      <c r="AK48" s="4">
        <v>-1.4499999999999999E-2</v>
      </c>
      <c r="AL48" s="4">
        <v>-6.25E-2</v>
      </c>
      <c r="AM48" s="4">
        <v>-0.1</v>
      </c>
      <c r="AN48" s="4">
        <v>-1.8500000000000003E-2</v>
      </c>
      <c r="AO48" s="4">
        <v>1.2500000000000001E-2</v>
      </c>
      <c r="AP48" s="4">
        <v>1.0249999999999999</v>
      </c>
      <c r="AQ48" s="4">
        <v>-5.5E-2</v>
      </c>
      <c r="AR48" s="4">
        <v>-0.3</v>
      </c>
      <c r="AS48" s="4">
        <v>-0.15</v>
      </c>
      <c r="AT48" s="4">
        <v>-0.1925</v>
      </c>
      <c r="AU48" s="4">
        <v>0.08</v>
      </c>
      <c r="AV48" s="4">
        <v>-0.25</v>
      </c>
      <c r="AW48" s="4">
        <v>-0.3</v>
      </c>
      <c r="AX48" s="4">
        <v>9.5000000000000001E-2</v>
      </c>
      <c r="AY48" s="4">
        <v>-0.3</v>
      </c>
      <c r="AZ48" s="4">
        <v>0</v>
      </c>
      <c r="BA48" s="4">
        <v>-5.5E-2</v>
      </c>
      <c r="BB48" s="4">
        <v>-0.13500000000000001</v>
      </c>
      <c r="BC48" s="4">
        <v>-0.06</v>
      </c>
      <c r="BD48" s="4">
        <v>-0.11749999999999999</v>
      </c>
      <c r="BE48" s="4">
        <v>-1.95E-2</v>
      </c>
      <c r="BF48" s="4">
        <v>-0.08</v>
      </c>
      <c r="BG48" s="4">
        <v>-0.09</v>
      </c>
      <c r="BH48" s="4">
        <v>-5.7500000000000002E-2</v>
      </c>
      <c r="BI48" s="4">
        <v>5.5E-2</v>
      </c>
    </row>
    <row r="49" spans="2:61" x14ac:dyDescent="0.25">
      <c r="B49" s="209">
        <f t="shared" si="2"/>
        <v>-122.42498500000283</v>
      </c>
      <c r="C49">
        <v>1.2242498500000001</v>
      </c>
      <c r="D49">
        <f t="shared" si="3"/>
        <v>-1.0000000000000231E-2</v>
      </c>
      <c r="E49">
        <v>3.3029999999999999</v>
      </c>
      <c r="F49" s="77">
        <v>37987</v>
      </c>
      <c r="G49" s="7">
        <v>3.3130000000000002</v>
      </c>
      <c r="H49" s="7">
        <v>0.24</v>
      </c>
      <c r="I49" s="4">
        <v>7.4733705059586028E-2</v>
      </c>
      <c r="J49" s="4">
        <v>-0.2</v>
      </c>
      <c r="K49" s="4">
        <v>-0.215</v>
      </c>
      <c r="L49" s="15">
        <v>-1.7500000000000002E-2</v>
      </c>
      <c r="M49" s="15">
        <v>-0.26500000000000001</v>
      </c>
      <c r="N49" s="4">
        <v>2.5000000000000001E-3</v>
      </c>
      <c r="O49" s="4">
        <v>-0.06</v>
      </c>
      <c r="P49" s="4">
        <v>-9.5000000000000001E-2</v>
      </c>
      <c r="Q49" s="4">
        <v>-0.17</v>
      </c>
      <c r="R49" s="4">
        <v>-0.2</v>
      </c>
      <c r="S49" s="4">
        <v>-0.2</v>
      </c>
      <c r="T49" s="4">
        <v>-7.6249999999999998E-2</v>
      </c>
      <c r="U49" s="4">
        <v>-0.05</v>
      </c>
      <c r="V49" s="4">
        <v>0.24249999999999999</v>
      </c>
      <c r="W49" s="4">
        <v>0.24249999999999999</v>
      </c>
      <c r="X49" s="4">
        <v>0.18</v>
      </c>
      <c r="Y49" s="4">
        <v>0.25</v>
      </c>
      <c r="Z49" s="4">
        <v>0.34250000000000003</v>
      </c>
      <c r="AA49" s="4">
        <v>0.4375</v>
      </c>
      <c r="AB49" s="4">
        <v>-2.8000000000000004E-2</v>
      </c>
      <c r="AC49" s="4">
        <v>-3.7499999999999999E-2</v>
      </c>
      <c r="AD49" s="4">
        <v>-1.4499999999999999E-2</v>
      </c>
      <c r="AE49" s="4">
        <v>-3.4500000000000003E-2</v>
      </c>
      <c r="AF49" s="4">
        <v>5.0000000000000001E-3</v>
      </c>
      <c r="AG49" s="4">
        <v>-3.5000000000000005E-3</v>
      </c>
      <c r="AH49" s="4">
        <v>-5.7500000000000002E-2</v>
      </c>
      <c r="AI49" s="4">
        <v>-4.6500000000000007E-2</v>
      </c>
      <c r="AJ49" s="4">
        <v>-5.9000000000000004E-2</v>
      </c>
      <c r="AK49" s="4">
        <v>-1.4499999999999999E-2</v>
      </c>
      <c r="AL49" s="4">
        <v>-6.6500000000000004E-2</v>
      </c>
      <c r="AM49" s="4">
        <v>-0.10249999999999999</v>
      </c>
      <c r="AN49" s="4">
        <v>-1.6500000000000001E-2</v>
      </c>
      <c r="AO49" s="4">
        <v>1.2500000000000001E-2</v>
      </c>
      <c r="AP49" s="4">
        <v>1.49</v>
      </c>
      <c r="AQ49" s="4">
        <v>-5.7500000000000002E-2</v>
      </c>
      <c r="AR49" s="4">
        <v>-0.3</v>
      </c>
      <c r="AS49" s="4">
        <v>-0.15</v>
      </c>
      <c r="AT49" s="4">
        <v>-0.1925</v>
      </c>
      <c r="AU49" s="4">
        <v>0.15</v>
      </c>
      <c r="AV49" s="4">
        <v>-0.25</v>
      </c>
      <c r="AW49" s="4">
        <v>-0.3</v>
      </c>
      <c r="AX49" s="4">
        <v>9.5000000000000001E-2</v>
      </c>
      <c r="AY49" s="4">
        <v>-0.3</v>
      </c>
      <c r="AZ49" s="4">
        <v>0</v>
      </c>
      <c r="BA49" s="4">
        <v>-5.7500000000000002E-2</v>
      </c>
      <c r="BB49" s="4">
        <v>-0.14249999999999999</v>
      </c>
      <c r="BC49" s="4">
        <v>-0.06</v>
      </c>
      <c r="BD49" s="4">
        <v>-0.12</v>
      </c>
      <c r="BE49" s="4">
        <v>-1.95E-2</v>
      </c>
      <c r="BF49" s="4">
        <v>-0.08</v>
      </c>
      <c r="BG49" s="4">
        <v>0</v>
      </c>
      <c r="BH49" s="4">
        <v>-5.7500000000000002E-2</v>
      </c>
      <c r="BI49" s="4">
        <v>5.5E-2</v>
      </c>
    </row>
    <row r="50" spans="2:61" x14ac:dyDescent="0.25">
      <c r="B50" s="209">
        <f t="shared" si="2"/>
        <v>-74.981555999998406</v>
      </c>
      <c r="C50">
        <v>0.74981556000000005</v>
      </c>
      <c r="D50">
        <f t="shared" si="3"/>
        <v>-9.9999999999997868E-3</v>
      </c>
      <c r="E50">
        <v>3.18</v>
      </c>
      <c r="F50" s="77">
        <v>38018</v>
      </c>
      <c r="G50" s="7">
        <v>3.19</v>
      </c>
      <c r="H50" s="7">
        <v>0.23499999999999999</v>
      </c>
      <c r="I50" s="4">
        <v>7.4736004545324988E-2</v>
      </c>
      <c r="J50" s="4">
        <v>-0.20250000000000001</v>
      </c>
      <c r="K50" s="4">
        <v>-0.2175</v>
      </c>
      <c r="L50" s="15">
        <v>-1.7500000000000002E-2</v>
      </c>
      <c r="M50" s="15">
        <v>-0.26750000000000002</v>
      </c>
      <c r="N50" s="4">
        <v>2.5000000000000001E-3</v>
      </c>
      <c r="O50" s="4">
        <v>-0.06</v>
      </c>
      <c r="P50" s="4">
        <v>-9.5000000000000001E-2</v>
      </c>
      <c r="Q50" s="4">
        <v>-0.17249999999999999</v>
      </c>
      <c r="R50" s="4">
        <v>-0.20250000000000001</v>
      </c>
      <c r="S50" s="4">
        <v>-0.20250000000000001</v>
      </c>
      <c r="T50" s="4">
        <v>-6.7500000000000004E-2</v>
      </c>
      <c r="U50" s="4">
        <v>-0.05</v>
      </c>
      <c r="V50" s="4">
        <v>0.22</v>
      </c>
      <c r="W50" s="4">
        <v>0.22</v>
      </c>
      <c r="X50" s="4">
        <v>0.155</v>
      </c>
      <c r="Y50" s="4">
        <v>0.25</v>
      </c>
      <c r="Z50" s="4">
        <v>0.33750000000000002</v>
      </c>
      <c r="AA50" s="4">
        <v>0.435</v>
      </c>
      <c r="AB50" s="4">
        <v>-2.8000000000000004E-2</v>
      </c>
      <c r="AC50" s="4">
        <v>-3.7499999999999999E-2</v>
      </c>
      <c r="AD50" s="4">
        <v>-1.4499999999999999E-2</v>
      </c>
      <c r="AE50" s="4">
        <v>-3.4500000000000003E-2</v>
      </c>
      <c r="AF50" s="4">
        <v>5.0000000000000001E-3</v>
      </c>
      <c r="AG50" s="4">
        <v>-3.5000000000000005E-3</v>
      </c>
      <c r="AH50" s="4">
        <v>-5.7500000000000002E-2</v>
      </c>
      <c r="AI50" s="4">
        <v>-4.6500000000000007E-2</v>
      </c>
      <c r="AJ50" s="4">
        <v>-5.9000000000000004E-2</v>
      </c>
      <c r="AK50" s="4">
        <v>-1.4499999999999999E-2</v>
      </c>
      <c r="AL50" s="4">
        <v>-6.25E-2</v>
      </c>
      <c r="AM50" s="4">
        <v>-8.5000000000000006E-2</v>
      </c>
      <c r="AN50" s="4">
        <v>-1.6500000000000001E-2</v>
      </c>
      <c r="AO50" s="4">
        <v>1.2500000000000001E-2</v>
      </c>
      <c r="AP50" s="4">
        <v>1.37</v>
      </c>
      <c r="AQ50" s="4">
        <v>-0.04</v>
      </c>
      <c r="AR50" s="4">
        <v>-0.3</v>
      </c>
      <c r="AS50" s="4">
        <v>-0.15</v>
      </c>
      <c r="AT50" s="4">
        <v>-0.1925</v>
      </c>
      <c r="AU50" s="4">
        <v>0.02</v>
      </c>
      <c r="AV50" s="4">
        <v>-0.25</v>
      </c>
      <c r="AW50" s="4">
        <v>-0.3</v>
      </c>
      <c r="AX50" s="4">
        <v>9.5000000000000001E-2</v>
      </c>
      <c r="AY50" s="4">
        <v>-0.3</v>
      </c>
      <c r="AZ50" s="4">
        <v>0</v>
      </c>
      <c r="BA50" s="4">
        <v>-0.04</v>
      </c>
      <c r="BB50" s="4">
        <v>-0.14249999999999999</v>
      </c>
      <c r="BC50" s="4">
        <v>-0.06</v>
      </c>
      <c r="BD50" s="4">
        <v>-0.1</v>
      </c>
      <c r="BE50" s="4">
        <v>-1.95E-2</v>
      </c>
      <c r="BF50" s="4">
        <v>-0.08</v>
      </c>
      <c r="BG50" s="4">
        <v>0</v>
      </c>
      <c r="BH50" s="4">
        <v>-5.7500000000000002E-2</v>
      </c>
      <c r="BI50" s="4">
        <v>5.5E-2</v>
      </c>
    </row>
    <row r="51" spans="2:61" x14ac:dyDescent="0.25">
      <c r="B51" s="209">
        <f t="shared" si="2"/>
        <v>-6.660186000000154</v>
      </c>
      <c r="C51">
        <v>6.6601859999999999E-2</v>
      </c>
      <c r="D51">
        <f t="shared" si="3"/>
        <v>-1.0000000000000231E-2</v>
      </c>
      <c r="E51">
        <v>3.0369999999999999</v>
      </c>
      <c r="F51" s="77">
        <v>38047</v>
      </c>
      <c r="G51" s="7">
        <v>3.0470000000000002</v>
      </c>
      <c r="H51" s="7">
        <v>0.23</v>
      </c>
      <c r="I51" s="4">
        <v>7.473815567714602E-2</v>
      </c>
      <c r="J51" s="4">
        <v>-0.20499999999999999</v>
      </c>
      <c r="K51" s="4">
        <v>-0.22</v>
      </c>
      <c r="L51" s="15">
        <v>-1.7500000000000002E-2</v>
      </c>
      <c r="M51" s="15">
        <v>-0.27</v>
      </c>
      <c r="N51" s="4">
        <v>2.5000000000000001E-3</v>
      </c>
      <c r="O51" s="4">
        <v>-0.06</v>
      </c>
      <c r="P51" s="4">
        <v>-9.5000000000000001E-2</v>
      </c>
      <c r="Q51" s="4">
        <v>-0.17499999999999999</v>
      </c>
      <c r="R51" s="4">
        <v>-0.20499999999999999</v>
      </c>
      <c r="S51" s="4">
        <v>-0.20499999999999999</v>
      </c>
      <c r="T51" s="4">
        <v>-6.1249999999999999E-2</v>
      </c>
      <c r="U51" s="4">
        <v>-0.05</v>
      </c>
      <c r="V51" s="4">
        <v>0.2175</v>
      </c>
      <c r="W51" s="4">
        <v>0.2175</v>
      </c>
      <c r="X51" s="4">
        <v>0.1525</v>
      </c>
      <c r="Y51" s="4">
        <v>0.25</v>
      </c>
      <c r="Z51" s="4">
        <v>0.26</v>
      </c>
      <c r="AA51" s="4">
        <v>0.30249999999999999</v>
      </c>
      <c r="AB51" s="4">
        <v>-2.8000000000000004E-2</v>
      </c>
      <c r="AC51" s="4">
        <v>-3.7499999999999999E-2</v>
      </c>
      <c r="AD51" s="4">
        <v>-1.4499999999999999E-2</v>
      </c>
      <c r="AE51" s="4">
        <v>-3.4500000000000003E-2</v>
      </c>
      <c r="AF51" s="4">
        <v>5.0000000000000001E-3</v>
      </c>
      <c r="AG51" s="4">
        <v>-3.5000000000000005E-3</v>
      </c>
      <c r="AH51" s="4">
        <v>-5.7500000000000002E-2</v>
      </c>
      <c r="AI51" s="4">
        <v>-4.6500000000000007E-2</v>
      </c>
      <c r="AJ51" s="4">
        <v>-4.9500000000000002E-2</v>
      </c>
      <c r="AK51" s="4">
        <v>-1.4499999999999999E-2</v>
      </c>
      <c r="AL51" s="4">
        <v>-6.4000000000000001E-2</v>
      </c>
      <c r="AM51" s="4">
        <v>-7.2499999999999995E-2</v>
      </c>
      <c r="AN51" s="4">
        <v>-1.6500000000000001E-2</v>
      </c>
      <c r="AO51" s="4">
        <v>1.2500000000000001E-2</v>
      </c>
      <c r="AP51" s="4">
        <v>0.87</v>
      </c>
      <c r="AQ51" s="4">
        <v>-2.75E-2</v>
      </c>
      <c r="AR51" s="4">
        <v>-0.3</v>
      </c>
      <c r="AS51" s="4">
        <v>-0.15</v>
      </c>
      <c r="AT51" s="4">
        <v>-0.1925</v>
      </c>
      <c r="AU51" s="4">
        <v>-0.17</v>
      </c>
      <c r="AV51" s="4">
        <v>-0.25</v>
      </c>
      <c r="AW51" s="4">
        <v>-0.3</v>
      </c>
      <c r="AX51" s="4">
        <v>9.5000000000000001E-2</v>
      </c>
      <c r="AY51" s="4">
        <v>-0.3</v>
      </c>
      <c r="AZ51" s="4">
        <v>0</v>
      </c>
      <c r="BA51" s="4">
        <v>-2.75E-2</v>
      </c>
      <c r="BB51" s="4">
        <v>-0.12</v>
      </c>
      <c r="BC51" s="4">
        <v>-0.06</v>
      </c>
      <c r="BD51" s="4">
        <v>-9.5000000000000001E-2</v>
      </c>
      <c r="BE51" s="4">
        <v>-1.95E-2</v>
      </c>
      <c r="BF51" s="4">
        <v>-0.08</v>
      </c>
      <c r="BG51" s="4">
        <v>0</v>
      </c>
      <c r="BH51" s="4">
        <v>-5.7500000000000002E-2</v>
      </c>
      <c r="BI51" s="4">
        <v>5.5E-2</v>
      </c>
    </row>
    <row r="52" spans="2:61" x14ac:dyDescent="0.25">
      <c r="B52" s="209">
        <f t="shared" si="2"/>
        <v>292.0439509999938</v>
      </c>
      <c r="C52">
        <v>-2.92043951</v>
      </c>
      <c r="D52">
        <f t="shared" si="3"/>
        <v>-9.9999999999997868E-3</v>
      </c>
      <c r="E52">
        <v>2.895</v>
      </c>
      <c r="F52" s="77">
        <v>38078</v>
      </c>
      <c r="G52" s="7">
        <v>2.9049999999999998</v>
      </c>
      <c r="H52" s="7">
        <v>0.21199999999999999</v>
      </c>
      <c r="I52" s="4">
        <v>7.4726621604475019E-2</v>
      </c>
      <c r="J52" s="4">
        <v>-0.19500000000000001</v>
      </c>
      <c r="K52" s="4">
        <v>-0.21</v>
      </c>
      <c r="L52" s="15">
        <v>-0.105</v>
      </c>
      <c r="M52" s="15">
        <v>-0.26</v>
      </c>
      <c r="N52" s="4">
        <v>-8.5000000000000006E-2</v>
      </c>
      <c r="O52" s="4">
        <v>-5.7500000000000002E-2</v>
      </c>
      <c r="P52" s="4">
        <v>-7.7499999999999999E-2</v>
      </c>
      <c r="Q52" s="4">
        <v>-0.16500000000000001</v>
      </c>
      <c r="R52" s="4">
        <v>-0.19500000000000001</v>
      </c>
      <c r="S52" s="4">
        <v>-0.19500000000000001</v>
      </c>
      <c r="T52" s="4">
        <v>-6.3750000000000001E-2</v>
      </c>
      <c r="U52" s="4">
        <v>-4.7500000000000001E-2</v>
      </c>
      <c r="V52" s="4">
        <v>0.16750000000000001</v>
      </c>
      <c r="W52" s="4">
        <v>0.16750000000000001</v>
      </c>
      <c r="X52" s="4">
        <v>6.25E-2</v>
      </c>
      <c r="Y52" s="4">
        <v>0.11</v>
      </c>
      <c r="Z52" s="4">
        <v>0.17749999999999999</v>
      </c>
      <c r="AA52" s="4">
        <v>0.19750000000000001</v>
      </c>
      <c r="AB52" s="4">
        <v>-2.75E-2</v>
      </c>
      <c r="AC52" s="4">
        <v>-2.7700000000000002E-2</v>
      </c>
      <c r="AD52" s="4">
        <v>1.3000000000000002E-3</v>
      </c>
      <c r="AE52" s="4">
        <v>-1.6200000000000003E-2</v>
      </c>
      <c r="AF52" s="4">
        <v>5.0000000000000001E-3</v>
      </c>
      <c r="AG52" s="4">
        <v>-3.5000000000000005E-3</v>
      </c>
      <c r="AH52" s="4">
        <v>-5.5E-2</v>
      </c>
      <c r="AI52" s="4">
        <v>-5.1000000000000004E-2</v>
      </c>
      <c r="AJ52" s="4">
        <v>-5.4000000000000006E-2</v>
      </c>
      <c r="AK52" s="4">
        <v>-1.4499999999999999E-2</v>
      </c>
      <c r="AL52" s="4">
        <v>-7.400000000000001E-2</v>
      </c>
      <c r="AM52" s="4">
        <v>-0.08</v>
      </c>
      <c r="AN52" s="4">
        <v>-2.1499999999999998E-2</v>
      </c>
      <c r="AO52" s="4">
        <v>8.5000000000000006E-3</v>
      </c>
      <c r="AP52" s="4">
        <v>0.505</v>
      </c>
      <c r="AQ52" s="4">
        <v>1.4999999999999999E-2</v>
      </c>
      <c r="AR52" s="4">
        <v>-0.34250000000000003</v>
      </c>
      <c r="AS52" s="4">
        <v>-0.13250000000000001</v>
      </c>
      <c r="AT52" s="4">
        <v>-0.16500000000000001</v>
      </c>
      <c r="AU52" s="4">
        <v>-0.31</v>
      </c>
      <c r="AV52" s="4">
        <v>-0.29249999999999998</v>
      </c>
      <c r="AW52" s="4">
        <v>-0.34250000000000003</v>
      </c>
      <c r="AX52" s="4">
        <v>0.21</v>
      </c>
      <c r="AY52" s="4">
        <v>-0.34250000000000003</v>
      </c>
      <c r="AZ52" s="4">
        <v>0</v>
      </c>
      <c r="BA52" s="4">
        <v>1.4999999999999999E-2</v>
      </c>
      <c r="BB52" s="4">
        <v>-0.08</v>
      </c>
      <c r="BC52" s="4">
        <v>-5.7500000000000002E-2</v>
      </c>
      <c r="BD52" s="4">
        <v>-0.06</v>
      </c>
      <c r="BE52" s="4">
        <v>-1.95E-2</v>
      </c>
      <c r="BF52" s="4">
        <v>-6.25E-2</v>
      </c>
      <c r="BG52" s="4">
        <v>0</v>
      </c>
      <c r="BH52" s="4">
        <v>-5.5E-2</v>
      </c>
      <c r="BI52" s="4">
        <v>5.5E-2</v>
      </c>
    </row>
    <row r="53" spans="2:61" x14ac:dyDescent="0.25">
      <c r="B53" s="209">
        <f t="shared" si="2"/>
        <v>249.9992240000058</v>
      </c>
      <c r="C53">
        <v>-2.4999922400000001</v>
      </c>
      <c r="D53">
        <f t="shared" si="3"/>
        <v>-1.0000000000000231E-2</v>
      </c>
      <c r="E53">
        <v>2.8740000000000001</v>
      </c>
      <c r="F53" s="77">
        <v>38108</v>
      </c>
      <c r="G53" s="7">
        <v>2.8840000000000003</v>
      </c>
      <c r="H53" s="7">
        <v>0.21199999999999999</v>
      </c>
      <c r="I53" s="4">
        <v>7.4701179796591008E-2</v>
      </c>
      <c r="J53" s="4">
        <v>-0.19500000000000001</v>
      </c>
      <c r="K53" s="4">
        <v>-0.21</v>
      </c>
      <c r="L53" s="15">
        <v>-0.12</v>
      </c>
      <c r="M53" s="15">
        <v>-0.26</v>
      </c>
      <c r="N53" s="4">
        <v>-0.1</v>
      </c>
      <c r="O53" s="4">
        <v>-5.7500000000000002E-2</v>
      </c>
      <c r="P53" s="4">
        <v>-7.7499999999999999E-2</v>
      </c>
      <c r="Q53" s="4">
        <v>-0.16500000000000001</v>
      </c>
      <c r="R53" s="4">
        <v>-0.19500000000000001</v>
      </c>
      <c r="S53" s="4">
        <v>-0.19500000000000001</v>
      </c>
      <c r="T53" s="4">
        <v>-6.3750000000000001E-2</v>
      </c>
      <c r="U53" s="4">
        <v>-4.7500000000000001E-2</v>
      </c>
      <c r="V53" s="4">
        <v>0.1575</v>
      </c>
      <c r="W53" s="4">
        <v>0.1575</v>
      </c>
      <c r="X53" s="4">
        <v>5.2499999999999998E-2</v>
      </c>
      <c r="Y53" s="4">
        <v>0.11</v>
      </c>
      <c r="Z53" s="4">
        <v>0.16250000000000001</v>
      </c>
      <c r="AA53" s="4">
        <v>0.17249999999999999</v>
      </c>
      <c r="AB53" s="4">
        <v>-2.75E-2</v>
      </c>
      <c r="AC53" s="4">
        <v>-2.7949999999999999E-2</v>
      </c>
      <c r="AD53" s="4">
        <v>1.0499999999999999E-3</v>
      </c>
      <c r="AE53" s="4">
        <v>-1.6449999999999999E-2</v>
      </c>
      <c r="AF53" s="4">
        <v>5.0000000000000001E-3</v>
      </c>
      <c r="AG53" s="4">
        <v>-3.5000000000000005E-3</v>
      </c>
      <c r="AH53" s="4">
        <v>-5.5E-2</v>
      </c>
      <c r="AI53" s="4">
        <v>-5.1000000000000004E-2</v>
      </c>
      <c r="AJ53" s="4">
        <v>-5.4000000000000006E-2</v>
      </c>
      <c r="AK53" s="4">
        <v>-1.4499999999999999E-2</v>
      </c>
      <c r="AL53" s="4">
        <v>-7.400000000000001E-2</v>
      </c>
      <c r="AM53" s="4">
        <v>-0.08</v>
      </c>
      <c r="AN53" s="4">
        <v>-2.1499999999999998E-2</v>
      </c>
      <c r="AO53" s="4">
        <v>8.5000000000000006E-3</v>
      </c>
      <c r="AP53" s="4">
        <v>0.40500000000000003</v>
      </c>
      <c r="AQ53" s="4">
        <v>1.4999999999999999E-2</v>
      </c>
      <c r="AR53" s="4">
        <v>-0.34250000000000003</v>
      </c>
      <c r="AS53" s="4">
        <v>-0.13250000000000001</v>
      </c>
      <c r="AT53" s="4">
        <v>-0.16500000000000001</v>
      </c>
      <c r="AU53" s="4">
        <v>-0.31</v>
      </c>
      <c r="AV53" s="4">
        <v>-0.29249999999999998</v>
      </c>
      <c r="AW53" s="4">
        <v>-0.34250000000000003</v>
      </c>
      <c r="AX53" s="4">
        <v>0.21</v>
      </c>
      <c r="AY53" s="4">
        <v>-0.34250000000000003</v>
      </c>
      <c r="AZ53" s="4">
        <v>0</v>
      </c>
      <c r="BA53" s="4">
        <v>1.4999999999999999E-2</v>
      </c>
      <c r="BB53" s="4">
        <v>-0.08</v>
      </c>
      <c r="BC53" s="4">
        <v>-5.7500000000000002E-2</v>
      </c>
      <c r="BD53" s="4">
        <v>-6.25E-2</v>
      </c>
      <c r="BE53" s="4">
        <v>-1.95E-2</v>
      </c>
      <c r="BF53" s="4">
        <v>-6.25E-2</v>
      </c>
      <c r="BG53" s="4">
        <v>0</v>
      </c>
      <c r="BH53" s="4">
        <v>-5.5E-2</v>
      </c>
      <c r="BI53" s="4">
        <v>5.5E-2</v>
      </c>
    </row>
    <row r="54" spans="2:61" x14ac:dyDescent="0.25">
      <c r="B54" s="209">
        <f t="shared" si="2"/>
        <v>263.77103299999436</v>
      </c>
      <c r="C54">
        <v>-2.63771033</v>
      </c>
      <c r="D54">
        <f t="shared" si="3"/>
        <v>-9.9999999999997868E-3</v>
      </c>
      <c r="E54">
        <v>2.87</v>
      </c>
      <c r="F54" s="77">
        <v>38139</v>
      </c>
      <c r="G54" s="7">
        <v>2.88</v>
      </c>
      <c r="H54" s="7">
        <v>0.21199999999999999</v>
      </c>
      <c r="I54" s="4">
        <v>7.4674889928668012E-2</v>
      </c>
      <c r="J54" s="4">
        <v>-0.19500000000000001</v>
      </c>
      <c r="K54" s="4">
        <v>-0.21</v>
      </c>
      <c r="L54" s="15">
        <v>-0.13</v>
      </c>
      <c r="M54" s="15">
        <v>-0.26</v>
      </c>
      <c r="N54" s="4">
        <v>-0.11</v>
      </c>
      <c r="O54" s="4">
        <v>-5.7500000000000002E-2</v>
      </c>
      <c r="P54" s="4">
        <v>-7.7499999999999999E-2</v>
      </c>
      <c r="Q54" s="4">
        <v>-0.16500000000000001</v>
      </c>
      <c r="R54" s="4">
        <v>-0.19500000000000001</v>
      </c>
      <c r="S54" s="4">
        <v>-0.19500000000000001</v>
      </c>
      <c r="T54" s="4">
        <v>-6.1249999999999999E-2</v>
      </c>
      <c r="U54" s="4">
        <v>-4.7500000000000001E-2</v>
      </c>
      <c r="V54" s="4">
        <v>0.1525</v>
      </c>
      <c r="W54" s="4">
        <v>0.1525</v>
      </c>
      <c r="X54" s="4">
        <v>4.7500000000000001E-2</v>
      </c>
      <c r="Y54" s="4">
        <v>0.11</v>
      </c>
      <c r="Z54" s="4">
        <v>0.16250000000000001</v>
      </c>
      <c r="AA54" s="4">
        <v>0.17249999999999999</v>
      </c>
      <c r="AB54" s="4">
        <v>-2.75E-2</v>
      </c>
      <c r="AC54" s="4">
        <v>-2.7949999999999999E-2</v>
      </c>
      <c r="AD54" s="4">
        <v>1.0499999999999999E-3</v>
      </c>
      <c r="AE54" s="4">
        <v>-1.6449999999999999E-2</v>
      </c>
      <c r="AF54" s="4">
        <v>5.0000000000000001E-3</v>
      </c>
      <c r="AG54" s="4">
        <v>-3.5000000000000005E-3</v>
      </c>
      <c r="AH54" s="4">
        <v>-5.5E-2</v>
      </c>
      <c r="AI54" s="4">
        <v>-5.2999999999999999E-2</v>
      </c>
      <c r="AJ54" s="4">
        <v>-5.1500000000000004E-2</v>
      </c>
      <c r="AK54" s="4">
        <v>-4.7E-2</v>
      </c>
      <c r="AL54" s="4">
        <v>-0.09</v>
      </c>
      <c r="AM54" s="4">
        <v>-7.4999999999999997E-2</v>
      </c>
      <c r="AN54" s="4">
        <v>-2.1499999999999998E-2</v>
      </c>
      <c r="AO54" s="4">
        <v>8.5000000000000006E-3</v>
      </c>
      <c r="AP54" s="4">
        <v>0.41499999999999998</v>
      </c>
      <c r="AQ54" s="4">
        <v>0.02</v>
      </c>
      <c r="AR54" s="4">
        <v>-0.34250000000000003</v>
      </c>
      <c r="AS54" s="4">
        <v>-0.13250000000000001</v>
      </c>
      <c r="AT54" s="4">
        <v>-0.16500000000000001</v>
      </c>
      <c r="AU54" s="4">
        <v>-0.31</v>
      </c>
      <c r="AV54" s="4">
        <v>-0.29249999999999998</v>
      </c>
      <c r="AW54" s="4">
        <v>-0.34250000000000003</v>
      </c>
      <c r="AX54" s="4">
        <v>0.21</v>
      </c>
      <c r="AY54" s="4">
        <v>-0.34250000000000003</v>
      </c>
      <c r="AZ54" s="4">
        <v>0</v>
      </c>
      <c r="BA54" s="4">
        <v>0.02</v>
      </c>
      <c r="BB54" s="4">
        <v>-9.5000000000000001E-2</v>
      </c>
      <c r="BC54" s="4">
        <v>-5.7500000000000002E-2</v>
      </c>
      <c r="BD54" s="4">
        <v>-6.5000000000000002E-2</v>
      </c>
      <c r="BE54" s="4">
        <v>-5.2000000000000005E-2</v>
      </c>
      <c r="BF54" s="4">
        <v>-6.25E-2</v>
      </c>
      <c r="BG54" s="4">
        <v>0</v>
      </c>
      <c r="BH54" s="4">
        <v>-5.5E-2</v>
      </c>
      <c r="BI54" s="4">
        <v>5.5E-2</v>
      </c>
    </row>
    <row r="55" spans="2:61" x14ac:dyDescent="0.25">
      <c r="B55" s="209">
        <f t="shared" si="2"/>
        <v>307.69902200000706</v>
      </c>
      <c r="C55">
        <v>-3.0769902199999999</v>
      </c>
      <c r="D55">
        <f t="shared" si="3"/>
        <v>-1.0000000000000231E-2</v>
      </c>
      <c r="E55">
        <v>2.9169999999999998</v>
      </c>
      <c r="F55" s="77">
        <v>38169</v>
      </c>
      <c r="G55" s="7">
        <v>2.927</v>
      </c>
      <c r="H55" s="7">
        <v>0.21100000000000002</v>
      </c>
      <c r="I55" s="4">
        <v>7.4649448121219028E-2</v>
      </c>
      <c r="J55" s="4">
        <v>-0.19500000000000001</v>
      </c>
      <c r="K55" s="4">
        <v>-0.21</v>
      </c>
      <c r="L55" s="15">
        <v>-0.13</v>
      </c>
      <c r="M55" s="15">
        <v>-0.28000000000000003</v>
      </c>
      <c r="N55" s="4">
        <v>-0.11</v>
      </c>
      <c r="O55" s="4">
        <v>-5.7500000000000002E-2</v>
      </c>
      <c r="P55" s="4">
        <v>-7.7499999999999999E-2</v>
      </c>
      <c r="Q55" s="4">
        <v>-0.16500000000000001</v>
      </c>
      <c r="R55" s="4">
        <v>-0.19500000000000001</v>
      </c>
      <c r="S55" s="4">
        <v>-0.19500000000000001</v>
      </c>
      <c r="T55" s="4">
        <v>-0.06</v>
      </c>
      <c r="U55" s="4">
        <v>-4.7500000000000001E-2</v>
      </c>
      <c r="V55" s="4">
        <v>0.14249999999999999</v>
      </c>
      <c r="W55" s="4">
        <v>0.14249999999999999</v>
      </c>
      <c r="X55" s="4">
        <v>3.7499999999999999E-2</v>
      </c>
      <c r="Y55" s="4">
        <v>0.11</v>
      </c>
      <c r="Z55" s="4">
        <v>0.16250000000000001</v>
      </c>
      <c r="AA55" s="4">
        <v>0.185</v>
      </c>
      <c r="AB55" s="4">
        <v>-2.75E-2</v>
      </c>
      <c r="AC55" s="4">
        <v>-2.7949999999999999E-2</v>
      </c>
      <c r="AD55" s="4">
        <v>1.0499999999999999E-3</v>
      </c>
      <c r="AE55" s="4">
        <v>-1.6449999999999999E-2</v>
      </c>
      <c r="AF55" s="4">
        <v>5.0000000000000001E-3</v>
      </c>
      <c r="AG55" s="4">
        <v>-3.5000000000000005E-3</v>
      </c>
      <c r="AH55" s="4">
        <v>-5.5E-2</v>
      </c>
      <c r="AI55" s="4">
        <v>-5.2999999999999999E-2</v>
      </c>
      <c r="AJ55" s="4">
        <v>-5.1500000000000004E-2</v>
      </c>
      <c r="AK55" s="4">
        <v>-1.3500000000000002E-2</v>
      </c>
      <c r="AL55" s="4">
        <v>-7.400000000000001E-2</v>
      </c>
      <c r="AM55" s="4">
        <v>-7.2499999999999995E-2</v>
      </c>
      <c r="AN55" s="4">
        <v>-2.1499999999999998E-2</v>
      </c>
      <c r="AO55" s="4">
        <v>8.5000000000000006E-3</v>
      </c>
      <c r="AP55" s="4">
        <v>0.45</v>
      </c>
      <c r="AQ55" s="4">
        <v>2.2499999999999999E-2</v>
      </c>
      <c r="AR55" s="4">
        <v>-0.34250000000000003</v>
      </c>
      <c r="AS55" s="4">
        <v>-0.13250000000000001</v>
      </c>
      <c r="AT55" s="4">
        <v>-0.16500000000000001</v>
      </c>
      <c r="AU55" s="4">
        <v>-0.31</v>
      </c>
      <c r="AV55" s="4">
        <v>-0.29249999999999998</v>
      </c>
      <c r="AW55" s="4">
        <v>-0.34250000000000003</v>
      </c>
      <c r="AX55" s="4">
        <v>0.21</v>
      </c>
      <c r="AY55" s="4">
        <v>-0.34250000000000003</v>
      </c>
      <c r="AZ55" s="4">
        <v>0</v>
      </c>
      <c r="BA55" s="4">
        <v>2.2499999999999999E-2</v>
      </c>
      <c r="BB55" s="4">
        <v>-8.7499999999999994E-2</v>
      </c>
      <c r="BC55" s="4">
        <v>-5.7500000000000002E-2</v>
      </c>
      <c r="BD55" s="4">
        <v>-6.5000000000000002E-2</v>
      </c>
      <c r="BE55" s="4">
        <v>-1.8500000000000003E-2</v>
      </c>
      <c r="BF55" s="4">
        <v>-6.25E-2</v>
      </c>
      <c r="BG55" s="4">
        <v>0</v>
      </c>
      <c r="BH55" s="4">
        <v>-5.5E-2</v>
      </c>
      <c r="BI55" s="4">
        <v>5.5E-2</v>
      </c>
    </row>
    <row r="56" spans="2:61" x14ac:dyDescent="0.25">
      <c r="B56" s="209">
        <f t="shared" si="2"/>
        <v>296.97707900002007</v>
      </c>
      <c r="C56">
        <v>-2.9697707900000001</v>
      </c>
      <c r="D56">
        <f t="shared" si="3"/>
        <v>-1.0000000000000675E-2</v>
      </c>
      <c r="E56">
        <v>2.9119999999999995</v>
      </c>
      <c r="F56" s="77">
        <v>38200</v>
      </c>
      <c r="G56" s="7">
        <v>2.9220000000000002</v>
      </c>
      <c r="H56" s="7">
        <v>0.21100000000000002</v>
      </c>
      <c r="I56" s="4">
        <v>7.4623158253744992E-2</v>
      </c>
      <c r="J56" s="4">
        <v>-0.19500000000000001</v>
      </c>
      <c r="K56" s="4">
        <v>-0.21</v>
      </c>
      <c r="L56" s="15">
        <v>-0.13</v>
      </c>
      <c r="M56" s="15">
        <v>-0.28000000000000003</v>
      </c>
      <c r="N56" s="4">
        <v>-0.11</v>
      </c>
      <c r="O56" s="4">
        <v>-5.7500000000000002E-2</v>
      </c>
      <c r="P56" s="4">
        <v>-7.7499999999999999E-2</v>
      </c>
      <c r="Q56" s="4">
        <v>-0.16500000000000001</v>
      </c>
      <c r="R56" s="4">
        <v>-0.19500000000000001</v>
      </c>
      <c r="S56" s="4">
        <v>-0.19500000000000001</v>
      </c>
      <c r="T56" s="4">
        <v>-5.8749999999999997E-2</v>
      </c>
      <c r="U56" s="4">
        <v>-4.7500000000000001E-2</v>
      </c>
      <c r="V56" s="4">
        <v>0.14000000000000001</v>
      </c>
      <c r="W56" s="4">
        <v>0.14000000000000001</v>
      </c>
      <c r="X56" s="4">
        <v>3.5000000000000003E-2</v>
      </c>
      <c r="Y56" s="4">
        <v>0.11</v>
      </c>
      <c r="Z56" s="4">
        <v>0.16250000000000001</v>
      </c>
      <c r="AA56" s="4">
        <v>0.185</v>
      </c>
      <c r="AB56" s="4">
        <v>-2.75E-2</v>
      </c>
      <c r="AC56" s="4">
        <v>-2.7949999999999999E-2</v>
      </c>
      <c r="AD56" s="4">
        <v>1.0499999999999999E-3</v>
      </c>
      <c r="AE56" s="4">
        <v>-1.6449999999999999E-2</v>
      </c>
      <c r="AF56" s="4">
        <v>5.0000000000000001E-3</v>
      </c>
      <c r="AG56" s="4">
        <v>-3.5000000000000005E-3</v>
      </c>
      <c r="AH56" s="4">
        <v>-5.5E-2</v>
      </c>
      <c r="AI56" s="4">
        <v>-5.2999999999999999E-2</v>
      </c>
      <c r="AJ56" s="4">
        <v>-5.1500000000000004E-2</v>
      </c>
      <c r="AK56" s="4">
        <v>-1.3500000000000002E-2</v>
      </c>
      <c r="AL56" s="4">
        <v>-7.400000000000001E-2</v>
      </c>
      <c r="AM56" s="4">
        <v>-7.0000000000000007E-2</v>
      </c>
      <c r="AN56" s="4">
        <v>-2.1499999999999998E-2</v>
      </c>
      <c r="AO56" s="4">
        <v>8.5000000000000006E-3</v>
      </c>
      <c r="AP56" s="4">
        <v>0.505</v>
      </c>
      <c r="AQ56" s="4">
        <v>2.5000000000000001E-2</v>
      </c>
      <c r="AR56" s="4">
        <v>-0.34250000000000003</v>
      </c>
      <c r="AS56" s="4">
        <v>-0.13250000000000001</v>
      </c>
      <c r="AT56" s="4">
        <v>-0.16500000000000001</v>
      </c>
      <c r="AU56" s="4">
        <v>-0.31</v>
      </c>
      <c r="AV56" s="4">
        <v>-0.29249999999999998</v>
      </c>
      <c r="AW56" s="4">
        <v>-0.34250000000000003</v>
      </c>
      <c r="AX56" s="4">
        <v>0.21</v>
      </c>
      <c r="AY56" s="4">
        <v>-0.34250000000000003</v>
      </c>
      <c r="AZ56" s="4">
        <v>0</v>
      </c>
      <c r="BA56" s="4">
        <v>2.5000000000000001E-2</v>
      </c>
      <c r="BB56" s="4">
        <v>-8.7499999999999994E-2</v>
      </c>
      <c r="BC56" s="4">
        <v>-5.7500000000000002E-2</v>
      </c>
      <c r="BD56" s="4">
        <v>-6.5000000000000002E-2</v>
      </c>
      <c r="BE56" s="4">
        <v>-1.8500000000000003E-2</v>
      </c>
      <c r="BF56" s="4">
        <v>-6.25E-2</v>
      </c>
      <c r="BG56" s="4">
        <v>0</v>
      </c>
      <c r="BH56" s="4">
        <v>-5.5E-2</v>
      </c>
      <c r="BI56" s="4">
        <v>5.5E-2</v>
      </c>
    </row>
    <row r="57" spans="2:61" x14ac:dyDescent="0.25">
      <c r="B57" s="209">
        <f t="shared" si="2"/>
        <v>292.13053900001972</v>
      </c>
      <c r="C57">
        <v>-2.9213053900000001</v>
      </c>
      <c r="D57">
        <f t="shared" si="3"/>
        <v>-1.0000000000000675E-2</v>
      </c>
      <c r="E57">
        <v>2.9009999999999998</v>
      </c>
      <c r="F57" s="77">
        <v>38231</v>
      </c>
      <c r="G57" s="7">
        <v>2.9110000000000005</v>
      </c>
      <c r="H57" s="7">
        <v>0.21100000000000002</v>
      </c>
      <c r="I57" s="4">
        <v>7.4596868386499024E-2</v>
      </c>
      <c r="J57" s="4">
        <v>-0.19500000000000001</v>
      </c>
      <c r="K57" s="4">
        <v>-0.21</v>
      </c>
      <c r="L57" s="15">
        <v>-0.12</v>
      </c>
      <c r="M57" s="15">
        <v>-0.28000000000000003</v>
      </c>
      <c r="N57" s="4">
        <v>-0.1</v>
      </c>
      <c r="O57" s="4">
        <v>-5.7500000000000002E-2</v>
      </c>
      <c r="P57" s="4">
        <v>-7.7499999999999999E-2</v>
      </c>
      <c r="Q57" s="4">
        <v>-0.16500000000000001</v>
      </c>
      <c r="R57" s="4">
        <v>-0.19500000000000001</v>
      </c>
      <c r="S57" s="4">
        <v>-0.19500000000000001</v>
      </c>
      <c r="T57" s="4">
        <v>-6.25E-2</v>
      </c>
      <c r="U57" s="4">
        <v>-4.7500000000000001E-2</v>
      </c>
      <c r="V57" s="4">
        <v>0.13750000000000001</v>
      </c>
      <c r="W57" s="4">
        <v>0.13750000000000001</v>
      </c>
      <c r="X57" s="4">
        <v>3.2500000000000001E-2</v>
      </c>
      <c r="Y57" s="4">
        <v>0.11</v>
      </c>
      <c r="Z57" s="4">
        <v>0.16250000000000001</v>
      </c>
      <c r="AA57" s="4">
        <v>0.16250000000000001</v>
      </c>
      <c r="AB57" s="4">
        <v>-2.75E-2</v>
      </c>
      <c r="AC57" s="4">
        <v>-2.775E-2</v>
      </c>
      <c r="AD57" s="4">
        <v>1.25E-3</v>
      </c>
      <c r="AE57" s="4">
        <v>-1.6250000000000001E-2</v>
      </c>
      <c r="AF57" s="4">
        <v>5.0000000000000001E-3</v>
      </c>
      <c r="AG57" s="4">
        <v>-3.5000000000000005E-3</v>
      </c>
      <c r="AH57" s="4">
        <v>-5.5E-2</v>
      </c>
      <c r="AI57" s="4">
        <v>-5.0499999999999996E-2</v>
      </c>
      <c r="AJ57" s="4">
        <v>-5.6500000000000002E-2</v>
      </c>
      <c r="AK57" s="4">
        <v>-1.6E-2</v>
      </c>
      <c r="AL57" s="4">
        <v>-7.400000000000001E-2</v>
      </c>
      <c r="AM57" s="4">
        <v>-7.7499999999999999E-2</v>
      </c>
      <c r="AN57" s="4">
        <v>-2.1499999999999998E-2</v>
      </c>
      <c r="AO57" s="4">
        <v>8.5000000000000006E-3</v>
      </c>
      <c r="AP57" s="4">
        <v>0.41</v>
      </c>
      <c r="AQ57" s="4">
        <v>1.7500000000000002E-2</v>
      </c>
      <c r="AR57" s="4">
        <v>-0.34250000000000003</v>
      </c>
      <c r="AS57" s="4">
        <v>-0.13250000000000001</v>
      </c>
      <c r="AT57" s="4">
        <v>-0.16500000000000001</v>
      </c>
      <c r="AU57" s="4">
        <v>-0.31</v>
      </c>
      <c r="AV57" s="4">
        <v>-0.29249999999999998</v>
      </c>
      <c r="AW57" s="4">
        <v>-0.34250000000000003</v>
      </c>
      <c r="AX57" s="4">
        <v>0.21</v>
      </c>
      <c r="AY57" s="4">
        <v>-0.34250000000000003</v>
      </c>
      <c r="AZ57" s="4">
        <v>0</v>
      </c>
      <c r="BA57" s="4">
        <v>1.7500000000000002E-2</v>
      </c>
      <c r="BB57" s="4">
        <v>-9.2499999999999999E-2</v>
      </c>
      <c r="BC57" s="4">
        <v>-5.7500000000000002E-2</v>
      </c>
      <c r="BD57" s="4">
        <v>-8.7499999999999994E-2</v>
      </c>
      <c r="BE57" s="4">
        <v>-2.1000000000000001E-2</v>
      </c>
      <c r="BF57" s="4">
        <v>-6.25E-2</v>
      </c>
      <c r="BG57" s="4">
        <v>0</v>
      </c>
      <c r="BH57" s="4">
        <v>-5.5E-2</v>
      </c>
      <c r="BI57" s="4">
        <v>5.5E-2</v>
      </c>
    </row>
    <row r="58" spans="2:61" x14ac:dyDescent="0.25">
      <c r="B58" s="209">
        <f t="shared" si="2"/>
        <v>286.24757200003199</v>
      </c>
      <c r="C58">
        <v>-2.8624757199999999</v>
      </c>
      <c r="D58">
        <f t="shared" si="3"/>
        <v>-1.0000000000001119E-2</v>
      </c>
      <c r="E58">
        <v>2.9179999999999993</v>
      </c>
      <c r="F58" s="77">
        <v>38261</v>
      </c>
      <c r="G58" s="7">
        <v>2.9280000000000004</v>
      </c>
      <c r="H58" s="7">
        <v>0.21100000000000002</v>
      </c>
      <c r="I58" s="4">
        <v>7.4571426579704017E-2</v>
      </c>
      <c r="J58" s="4">
        <v>-0.19500000000000001</v>
      </c>
      <c r="K58" s="4">
        <v>-0.21</v>
      </c>
      <c r="L58" s="15">
        <v>-0.105</v>
      </c>
      <c r="M58" s="15">
        <v>-0.28000000000000003</v>
      </c>
      <c r="N58" s="4">
        <v>-8.5000000000000006E-2</v>
      </c>
      <c r="O58" s="4">
        <v>-5.7500000000000002E-2</v>
      </c>
      <c r="P58" s="4">
        <v>-7.7499999999999999E-2</v>
      </c>
      <c r="Q58" s="4">
        <v>-0.16500000000000001</v>
      </c>
      <c r="R58" s="4">
        <v>-0.19500000000000001</v>
      </c>
      <c r="S58" s="4">
        <v>-0.19500000000000001</v>
      </c>
      <c r="T58" s="4">
        <v>-6.7500000000000004E-2</v>
      </c>
      <c r="U58" s="4">
        <v>-4.7500000000000001E-2</v>
      </c>
      <c r="V58" s="4">
        <v>0.1525</v>
      </c>
      <c r="W58" s="4">
        <v>0.1525</v>
      </c>
      <c r="X58" s="4">
        <v>4.7500000000000001E-2</v>
      </c>
      <c r="Y58" s="4">
        <v>0.11</v>
      </c>
      <c r="Z58" s="4">
        <v>0.16500000000000001</v>
      </c>
      <c r="AA58" s="4">
        <v>0.185</v>
      </c>
      <c r="AB58" s="4">
        <v>-2.75E-2</v>
      </c>
      <c r="AC58" s="4">
        <v>-2.775E-2</v>
      </c>
      <c r="AD58" s="4">
        <v>1.25E-3</v>
      </c>
      <c r="AE58" s="4">
        <v>-1.6250000000000001E-2</v>
      </c>
      <c r="AF58" s="4">
        <v>5.0000000000000001E-3</v>
      </c>
      <c r="AG58" s="4">
        <v>-3.5000000000000005E-3</v>
      </c>
      <c r="AH58" s="4">
        <v>-5.5E-2</v>
      </c>
      <c r="AI58" s="4">
        <v>-5.0499999999999996E-2</v>
      </c>
      <c r="AJ58" s="4">
        <v>-5.6500000000000002E-2</v>
      </c>
      <c r="AK58" s="4">
        <v>-1.6E-2</v>
      </c>
      <c r="AL58" s="4">
        <v>-5.9000000000000004E-2</v>
      </c>
      <c r="AM58" s="4">
        <v>-8.7499999999999994E-2</v>
      </c>
      <c r="AN58" s="4">
        <v>-2.1499999999999998E-2</v>
      </c>
      <c r="AO58" s="4">
        <v>8.5000000000000006E-3</v>
      </c>
      <c r="AP58" s="4">
        <v>0.34499999999999997</v>
      </c>
      <c r="AQ58" s="4">
        <v>7.4999999999999997E-3</v>
      </c>
      <c r="AR58" s="4">
        <v>-0.34250000000000003</v>
      </c>
      <c r="AS58" s="4">
        <v>-0.13250000000000001</v>
      </c>
      <c r="AT58" s="4">
        <v>-0.16500000000000001</v>
      </c>
      <c r="AU58" s="4">
        <v>-0.31</v>
      </c>
      <c r="AV58" s="4">
        <v>-0.29249999999999998</v>
      </c>
      <c r="AW58" s="4">
        <v>-0.34250000000000003</v>
      </c>
      <c r="AX58" s="4">
        <v>0.21</v>
      </c>
      <c r="AY58" s="4">
        <v>-0.34250000000000003</v>
      </c>
      <c r="AZ58" s="4">
        <v>0</v>
      </c>
      <c r="BA58" s="4">
        <v>7.4999999999999997E-3</v>
      </c>
      <c r="BB58" s="4">
        <v>-9.7500000000000003E-2</v>
      </c>
      <c r="BC58" s="4">
        <v>-5.7500000000000002E-2</v>
      </c>
      <c r="BD58" s="4">
        <v>-8.7499999999999994E-2</v>
      </c>
      <c r="BE58" s="4">
        <v>-2.1000000000000001E-2</v>
      </c>
      <c r="BF58" s="4">
        <v>-6.25E-2</v>
      </c>
      <c r="BG58" s="4">
        <v>0</v>
      </c>
      <c r="BH58" s="4">
        <v>-5.5E-2</v>
      </c>
      <c r="BI58" s="4">
        <v>5.5E-2</v>
      </c>
    </row>
    <row r="59" spans="2:61" x14ac:dyDescent="0.25">
      <c r="B59" s="209">
        <f t="shared" si="2"/>
        <v>339.55485600002294</v>
      </c>
      <c r="C59">
        <v>-3.3955485599999999</v>
      </c>
      <c r="D59">
        <f t="shared" si="3"/>
        <v>-1.0000000000000675E-2</v>
      </c>
      <c r="E59">
        <v>3.0129999999999995</v>
      </c>
      <c r="F59" s="77">
        <v>38292</v>
      </c>
      <c r="G59" s="7">
        <v>3.0230000000000001</v>
      </c>
      <c r="H59" s="7">
        <v>0.21249999999999999</v>
      </c>
      <c r="I59" s="4">
        <v>7.4545136712907009E-2</v>
      </c>
      <c r="J59" s="4">
        <v>-0.19</v>
      </c>
      <c r="K59" s="4">
        <v>-0.20499999999999999</v>
      </c>
      <c r="L59" s="15">
        <v>-4.4999999999999998E-2</v>
      </c>
      <c r="M59" s="15">
        <v>-0.27500000000000002</v>
      </c>
      <c r="N59" s="4">
        <v>-2.5000000000000001E-2</v>
      </c>
      <c r="O59" s="4">
        <v>-5.2499999999999998E-2</v>
      </c>
      <c r="P59" s="4">
        <v>-8.7499999999999994E-2</v>
      </c>
      <c r="Q59" s="4">
        <v>-0.16</v>
      </c>
      <c r="R59" s="4">
        <v>-0.19</v>
      </c>
      <c r="S59" s="4">
        <v>-0.19</v>
      </c>
      <c r="T59" s="4">
        <v>-0.06</v>
      </c>
      <c r="U59" s="4">
        <v>-4.2500000000000003E-2</v>
      </c>
      <c r="V59" s="4">
        <v>0.1925</v>
      </c>
      <c r="W59" s="4">
        <v>0.1925</v>
      </c>
      <c r="X59" s="4">
        <v>0.1075</v>
      </c>
      <c r="Y59" s="4">
        <v>2.5000000000000001E-3</v>
      </c>
      <c r="Z59" s="4">
        <v>0.24</v>
      </c>
      <c r="AA59" s="4">
        <v>0.28749999999999998</v>
      </c>
      <c r="AB59" s="4">
        <v>-3.0500000000000003E-2</v>
      </c>
      <c r="AC59" s="4">
        <v>-4.2500000000000003E-2</v>
      </c>
      <c r="AD59" s="4">
        <v>-1.3500000000000002E-2</v>
      </c>
      <c r="AE59" s="4">
        <v>-3.1000000000000003E-2</v>
      </c>
      <c r="AF59" s="4">
        <v>5.0000000000000001E-3</v>
      </c>
      <c r="AG59" s="4">
        <v>-1.5E-3</v>
      </c>
      <c r="AH59" s="4">
        <v>-5.7500000000000002E-2</v>
      </c>
      <c r="AI59" s="4">
        <v>-4.6000000000000006E-2</v>
      </c>
      <c r="AJ59" s="4">
        <v>-5.45E-2</v>
      </c>
      <c r="AK59" s="4">
        <v>-1.3500000000000002E-2</v>
      </c>
      <c r="AL59" s="4">
        <v>-6.0499999999999998E-2</v>
      </c>
      <c r="AM59" s="4">
        <v>-7.7499999999999999E-2</v>
      </c>
      <c r="AN59" s="4">
        <v>-1.6500000000000001E-2</v>
      </c>
      <c r="AO59" s="4">
        <v>1.2500000000000001E-2</v>
      </c>
      <c r="AP59" s="4">
        <v>0.72</v>
      </c>
      <c r="AQ59" s="4">
        <v>-3.2500000000000001E-2</v>
      </c>
      <c r="AR59" s="4">
        <v>-0.3</v>
      </c>
      <c r="AS59" s="4">
        <v>-0.14749999999999999</v>
      </c>
      <c r="AT59" s="4">
        <v>-0.1875</v>
      </c>
      <c r="AU59" s="4">
        <v>0.01</v>
      </c>
      <c r="AV59" s="4">
        <v>-0.25</v>
      </c>
      <c r="AW59" s="4">
        <v>-0.3</v>
      </c>
      <c r="AX59" s="4">
        <v>0.10249999999999999</v>
      </c>
      <c r="AY59" s="4">
        <v>-0.3</v>
      </c>
      <c r="AZ59" s="4">
        <v>0</v>
      </c>
      <c r="BA59" s="4">
        <v>-3.2500000000000001E-2</v>
      </c>
      <c r="BB59" s="4">
        <v>-0.12</v>
      </c>
      <c r="BC59" s="4">
        <v>-5.2499999999999998E-2</v>
      </c>
      <c r="BD59" s="4">
        <v>-9.2499999999999999E-2</v>
      </c>
      <c r="BE59" s="4">
        <v>-1.8500000000000003E-2</v>
      </c>
      <c r="BF59" s="4">
        <v>-7.2499999999999995E-2</v>
      </c>
      <c r="BG59" s="4">
        <v>0</v>
      </c>
      <c r="BH59" s="4">
        <v>-5.7500000000000002E-2</v>
      </c>
      <c r="BI59" s="4">
        <v>6.25E-2</v>
      </c>
    </row>
    <row r="60" spans="2:61" x14ac:dyDescent="0.25">
      <c r="B60" s="209">
        <f t="shared" si="2"/>
        <v>262.11431900000605</v>
      </c>
      <c r="C60">
        <v>-2.6211431900000002</v>
      </c>
      <c r="D60">
        <f t="shared" si="3"/>
        <v>-1.0000000000000231E-2</v>
      </c>
      <c r="E60">
        <v>3.11</v>
      </c>
      <c r="F60" s="77">
        <v>38322</v>
      </c>
      <c r="G60" s="7">
        <v>3.12</v>
      </c>
      <c r="H60" s="7">
        <v>0.215</v>
      </c>
      <c r="I60" s="4">
        <v>7.4519694906547002E-2</v>
      </c>
      <c r="J60" s="4">
        <v>-0.19750000000000001</v>
      </c>
      <c r="K60" s="4">
        <v>-0.21249999999999999</v>
      </c>
      <c r="L60" s="15">
        <v>-3.7499999999999999E-2</v>
      </c>
      <c r="M60" s="15">
        <v>-0.28249999999999997</v>
      </c>
      <c r="N60" s="4">
        <v>-1.7500000000000002E-2</v>
      </c>
      <c r="O60" s="4">
        <v>-5.2499999999999998E-2</v>
      </c>
      <c r="P60" s="4">
        <v>-8.7499999999999994E-2</v>
      </c>
      <c r="Q60" s="4">
        <v>-0.16750000000000001</v>
      </c>
      <c r="R60" s="4">
        <v>-0.19750000000000001</v>
      </c>
      <c r="S60" s="4">
        <v>-0.19750000000000001</v>
      </c>
      <c r="T60" s="4">
        <v>-7.1249999999999994E-2</v>
      </c>
      <c r="U60" s="4">
        <v>-4.2500000000000003E-2</v>
      </c>
      <c r="V60" s="4">
        <v>0.23250000000000001</v>
      </c>
      <c r="W60" s="4">
        <v>0.23250000000000001</v>
      </c>
      <c r="X60" s="4">
        <v>0.14749999999999999</v>
      </c>
      <c r="Y60" s="4">
        <v>2.5000000000000001E-3</v>
      </c>
      <c r="Z60" s="4">
        <v>0.29499999999999998</v>
      </c>
      <c r="AA60" s="4">
        <v>0.33750000000000002</v>
      </c>
      <c r="AB60" s="4">
        <v>-3.0500000000000003E-2</v>
      </c>
      <c r="AC60" s="4">
        <v>-3.5000000000000003E-2</v>
      </c>
      <c r="AD60" s="4">
        <v>-1.3500000000000002E-2</v>
      </c>
      <c r="AE60" s="4">
        <v>-3.1000000000000003E-2</v>
      </c>
      <c r="AF60" s="4">
        <v>5.0000000000000001E-3</v>
      </c>
      <c r="AG60" s="4">
        <v>-1.5E-3</v>
      </c>
      <c r="AH60" s="4">
        <v>-5.7500000000000002E-2</v>
      </c>
      <c r="AI60" s="4">
        <v>-4.4500000000000005E-2</v>
      </c>
      <c r="AJ60" s="4">
        <v>-5.7000000000000002E-2</v>
      </c>
      <c r="AK60" s="4">
        <v>-1.3500000000000002E-2</v>
      </c>
      <c r="AL60" s="4">
        <v>-6.0499999999999998E-2</v>
      </c>
      <c r="AM60" s="4">
        <v>-0.1</v>
      </c>
      <c r="AN60" s="4">
        <v>-1.6500000000000001E-2</v>
      </c>
      <c r="AO60" s="4">
        <v>1.2500000000000001E-2</v>
      </c>
      <c r="AP60" s="4">
        <v>1.0349999999999999</v>
      </c>
      <c r="AQ60" s="4">
        <v>-5.5E-2</v>
      </c>
      <c r="AR60" s="4">
        <v>-0.3</v>
      </c>
      <c r="AS60" s="4">
        <v>-0.14749999999999999</v>
      </c>
      <c r="AT60" s="4">
        <v>-0.1875</v>
      </c>
      <c r="AU60" s="4">
        <v>7.0000000000000007E-2</v>
      </c>
      <c r="AV60" s="4">
        <v>-0.25</v>
      </c>
      <c r="AW60" s="4">
        <v>-0.3</v>
      </c>
      <c r="AX60" s="4">
        <v>0.10249999999999999</v>
      </c>
      <c r="AY60" s="4">
        <v>-0.3</v>
      </c>
      <c r="AZ60" s="4">
        <v>0</v>
      </c>
      <c r="BA60" s="4">
        <v>-5.5E-2</v>
      </c>
      <c r="BB60" s="4">
        <v>-0.13250000000000001</v>
      </c>
      <c r="BC60" s="4">
        <v>-5.2499999999999998E-2</v>
      </c>
      <c r="BD60" s="4">
        <v>-0.115</v>
      </c>
      <c r="BE60" s="4">
        <v>-1.8500000000000003E-2</v>
      </c>
      <c r="BF60" s="4">
        <v>-7.2499999999999995E-2</v>
      </c>
      <c r="BG60" s="4">
        <v>0</v>
      </c>
      <c r="BH60" s="4">
        <v>-5.7500000000000002E-2</v>
      </c>
      <c r="BI60" s="4">
        <v>6.25E-2</v>
      </c>
    </row>
    <row r="61" spans="2:61" x14ac:dyDescent="0.25">
      <c r="B61" s="209">
        <f t="shared" si="2"/>
        <v>90.961797000000743</v>
      </c>
      <c r="C61">
        <v>-0.60641197999999996</v>
      </c>
      <c r="D61">
        <f t="shared" si="3"/>
        <v>-1.5000000000000124E-2</v>
      </c>
      <c r="E61">
        <v>3.29</v>
      </c>
      <c r="F61" s="77">
        <v>38353</v>
      </c>
      <c r="G61" s="7">
        <v>3.3050000000000002</v>
      </c>
      <c r="H61" s="7">
        <v>0.22</v>
      </c>
      <c r="I61" s="4">
        <v>7.449340504019801E-2</v>
      </c>
      <c r="J61" s="4">
        <v>-0.2</v>
      </c>
      <c r="K61" s="4">
        <v>-0.215</v>
      </c>
      <c r="L61" s="15">
        <v>-2.2499999999999999E-2</v>
      </c>
      <c r="M61" s="15">
        <v>-0.26500000000000001</v>
      </c>
      <c r="N61" s="4">
        <v>-2.5000000000000001E-3</v>
      </c>
      <c r="O61" s="4">
        <v>-5.2499999999999998E-2</v>
      </c>
      <c r="P61" s="4">
        <v>-8.7499999999999994E-2</v>
      </c>
      <c r="Q61" s="4">
        <v>-0.17</v>
      </c>
      <c r="R61" s="4">
        <v>-0.2</v>
      </c>
      <c r="S61" s="4">
        <v>-0.2</v>
      </c>
      <c r="T61" s="4">
        <v>-7.2499999999999995E-2</v>
      </c>
      <c r="U61" s="4">
        <v>-4.2500000000000003E-2</v>
      </c>
      <c r="V61" s="4">
        <v>0.245</v>
      </c>
      <c r="W61" s="4">
        <v>0.245</v>
      </c>
      <c r="X61" s="4">
        <v>0.1825</v>
      </c>
      <c r="Y61" s="4">
        <v>2.5000000000000001E-3</v>
      </c>
      <c r="Z61" s="4">
        <v>0.34250000000000003</v>
      </c>
      <c r="AA61" s="4">
        <v>0.4375</v>
      </c>
      <c r="AB61" s="4">
        <v>-2.8000000000000004E-2</v>
      </c>
      <c r="AC61" s="4">
        <v>-3.5000000000000003E-2</v>
      </c>
      <c r="AD61" s="4">
        <v>-1.3500000000000002E-2</v>
      </c>
      <c r="AE61" s="4">
        <v>-3.1000000000000003E-2</v>
      </c>
      <c r="AF61" s="4">
        <v>5.0000000000000001E-3</v>
      </c>
      <c r="AG61" s="4">
        <v>-1.5E-3</v>
      </c>
      <c r="AH61" s="4">
        <v>-5.7500000000000002E-2</v>
      </c>
      <c r="AI61" s="4">
        <v>-4.4500000000000005E-2</v>
      </c>
      <c r="AJ61" s="4">
        <v>-5.7000000000000002E-2</v>
      </c>
      <c r="AK61" s="4">
        <v>-1.3500000000000002E-2</v>
      </c>
      <c r="AL61" s="4">
        <v>-6.4500000000000002E-2</v>
      </c>
      <c r="AM61" s="4">
        <v>-0.10249999999999999</v>
      </c>
      <c r="AN61" s="4">
        <v>-1.4499999999999999E-2</v>
      </c>
      <c r="AO61" s="4">
        <v>1.2500000000000001E-2</v>
      </c>
      <c r="AP61" s="4">
        <v>1.5049999999999999</v>
      </c>
      <c r="AQ61" s="4">
        <v>-5.7500000000000002E-2</v>
      </c>
      <c r="AR61" s="4">
        <v>-0.3</v>
      </c>
      <c r="AS61" s="4">
        <v>-0.14749999999999999</v>
      </c>
      <c r="AT61" s="4">
        <v>-0.1875</v>
      </c>
      <c r="AU61" s="4">
        <v>0.14000000000000001</v>
      </c>
      <c r="AV61" s="4">
        <v>-0.25</v>
      </c>
      <c r="AW61" s="4">
        <v>-0.3</v>
      </c>
      <c r="AX61" s="4">
        <v>0.10249999999999999</v>
      </c>
      <c r="AY61" s="4">
        <v>-0.3</v>
      </c>
      <c r="AZ61" s="4">
        <v>0</v>
      </c>
      <c r="BA61" s="4">
        <v>-5.7500000000000002E-2</v>
      </c>
      <c r="BB61" s="4">
        <v>-0.14000000000000001</v>
      </c>
      <c r="BC61" s="4">
        <v>-5.2499999999999998E-2</v>
      </c>
      <c r="BD61" s="4">
        <v>-0.11800000000000001</v>
      </c>
      <c r="BE61" s="4">
        <v>-1.8500000000000003E-2</v>
      </c>
      <c r="BF61" s="4">
        <v>-7.2499999999999995E-2</v>
      </c>
      <c r="BG61" s="4">
        <v>0</v>
      </c>
      <c r="BH61" s="4">
        <v>-5.7500000000000002E-2</v>
      </c>
      <c r="BI61" s="4">
        <v>6.25E-2</v>
      </c>
    </row>
    <row r="62" spans="2:61" x14ac:dyDescent="0.25">
      <c r="B62" s="209">
        <f t="shared" si="2"/>
        <v>49.915644000001897</v>
      </c>
      <c r="C62">
        <v>-0.33277096</v>
      </c>
      <c r="D62">
        <f t="shared" si="3"/>
        <v>-1.5000000000000568E-2</v>
      </c>
      <c r="E62">
        <v>3.1709999999999998</v>
      </c>
      <c r="F62" s="77">
        <v>38384</v>
      </c>
      <c r="G62" s="7">
        <v>3.1860000000000004</v>
      </c>
      <c r="H62" s="7">
        <v>0.215</v>
      </c>
      <c r="I62" s="4">
        <v>7.4467115174078002E-2</v>
      </c>
      <c r="J62" s="4">
        <v>-0.20250000000000001</v>
      </c>
      <c r="K62" s="4">
        <v>-0.2175</v>
      </c>
      <c r="L62" s="15">
        <v>-2.2499999999999999E-2</v>
      </c>
      <c r="M62" s="15">
        <v>-0.26750000000000002</v>
      </c>
      <c r="N62" s="4">
        <v>-2.5000000000000001E-3</v>
      </c>
      <c r="O62" s="4">
        <v>-5.2499999999999998E-2</v>
      </c>
      <c r="P62" s="4">
        <v>-8.7499999999999994E-2</v>
      </c>
      <c r="Q62" s="4">
        <v>-0.17249999999999999</v>
      </c>
      <c r="R62" s="4">
        <v>-0.20250000000000001</v>
      </c>
      <c r="S62" s="4">
        <v>-0.20250000000000001</v>
      </c>
      <c r="T62" s="4">
        <v>-6.3750000000000001E-2</v>
      </c>
      <c r="U62" s="4">
        <v>-4.2500000000000003E-2</v>
      </c>
      <c r="V62" s="4">
        <v>0.2225</v>
      </c>
      <c r="W62" s="4">
        <v>0.2225</v>
      </c>
      <c r="X62" s="4">
        <v>0.16250000000000001</v>
      </c>
      <c r="Y62" s="4">
        <v>2.5000000000000001E-3</v>
      </c>
      <c r="Z62" s="4">
        <v>0.33750000000000002</v>
      </c>
      <c r="AA62" s="4">
        <v>0.435</v>
      </c>
      <c r="AB62" s="4">
        <v>-2.8000000000000004E-2</v>
      </c>
      <c r="AC62" s="4">
        <v>-3.5000000000000003E-2</v>
      </c>
      <c r="AD62" s="4">
        <v>-1.3500000000000002E-2</v>
      </c>
      <c r="AE62" s="4">
        <v>-3.1000000000000003E-2</v>
      </c>
      <c r="AF62" s="4">
        <v>5.0000000000000001E-3</v>
      </c>
      <c r="AG62" s="4">
        <v>-1.5E-3</v>
      </c>
      <c r="AH62" s="4">
        <v>-5.7500000000000002E-2</v>
      </c>
      <c r="AI62" s="4">
        <v>-4.4500000000000005E-2</v>
      </c>
      <c r="AJ62" s="4">
        <v>-5.7000000000000002E-2</v>
      </c>
      <c r="AK62" s="4">
        <v>-1.3500000000000002E-2</v>
      </c>
      <c r="AL62" s="4">
        <v>-6.0499999999999998E-2</v>
      </c>
      <c r="AM62" s="4">
        <v>-8.5000000000000006E-2</v>
      </c>
      <c r="AN62" s="4">
        <v>-1.4499999999999999E-2</v>
      </c>
      <c r="AO62" s="4">
        <v>1.2500000000000001E-2</v>
      </c>
      <c r="AP62" s="4">
        <v>1.385</v>
      </c>
      <c r="AQ62" s="4">
        <v>-0.04</v>
      </c>
      <c r="AR62" s="4">
        <v>-0.3</v>
      </c>
      <c r="AS62" s="4">
        <v>-0.14749999999999999</v>
      </c>
      <c r="AT62" s="4">
        <v>-0.1875</v>
      </c>
      <c r="AU62" s="4">
        <v>0.01</v>
      </c>
      <c r="AV62" s="4">
        <v>-0.25</v>
      </c>
      <c r="AW62" s="4">
        <v>-0.3</v>
      </c>
      <c r="AX62" s="4">
        <v>0.10249999999999999</v>
      </c>
      <c r="AY62" s="4">
        <v>-0.3</v>
      </c>
      <c r="AZ62" s="4">
        <v>0</v>
      </c>
      <c r="BA62" s="4">
        <v>-0.04</v>
      </c>
      <c r="BB62" s="4">
        <v>-0.14000000000000001</v>
      </c>
      <c r="BC62" s="4">
        <v>-5.2499999999999998E-2</v>
      </c>
      <c r="BD62" s="4">
        <v>-9.8000000000000004E-2</v>
      </c>
      <c r="BE62" s="4">
        <v>-1.8500000000000003E-2</v>
      </c>
      <c r="BF62" s="4">
        <v>-7.2499999999999995E-2</v>
      </c>
      <c r="BG62" s="4">
        <v>0</v>
      </c>
      <c r="BH62" s="4">
        <v>-5.7500000000000002E-2</v>
      </c>
      <c r="BI62" s="4">
        <v>6.25E-2</v>
      </c>
    </row>
    <row r="63" spans="2:61" x14ac:dyDescent="0.25">
      <c r="B63" s="209">
        <f t="shared" si="2"/>
        <v>191.45748450000158</v>
      </c>
      <c r="C63">
        <v>-1.27638323</v>
      </c>
      <c r="D63">
        <f t="shared" si="3"/>
        <v>-1.5000000000000124E-2</v>
      </c>
      <c r="E63">
        <v>3.0310000000000001</v>
      </c>
      <c r="F63" s="77">
        <v>38412</v>
      </c>
      <c r="G63" s="7">
        <v>3.0460000000000003</v>
      </c>
      <c r="H63" s="7">
        <v>0.21249999999999999</v>
      </c>
      <c r="I63" s="4">
        <v>7.4443369488745997E-2</v>
      </c>
      <c r="J63" s="4">
        <v>-0.20499999999999999</v>
      </c>
      <c r="K63" s="4">
        <v>-0.22</v>
      </c>
      <c r="L63" s="15">
        <v>-2.2499999999999999E-2</v>
      </c>
      <c r="M63" s="15">
        <v>-0.27</v>
      </c>
      <c r="N63" s="4">
        <v>-2.5000000000000001E-3</v>
      </c>
      <c r="O63" s="4">
        <v>-5.2499999999999998E-2</v>
      </c>
      <c r="P63" s="4">
        <v>-8.7499999999999994E-2</v>
      </c>
      <c r="Q63" s="4">
        <v>-0.17499999999999999</v>
      </c>
      <c r="R63" s="4">
        <v>-0.20499999999999999</v>
      </c>
      <c r="S63" s="4">
        <v>-0.20499999999999999</v>
      </c>
      <c r="T63" s="4">
        <v>-5.7500000000000002E-2</v>
      </c>
      <c r="U63" s="4">
        <v>-4.2500000000000003E-2</v>
      </c>
      <c r="V63" s="4">
        <v>0.22</v>
      </c>
      <c r="W63" s="4">
        <v>0.22</v>
      </c>
      <c r="X63" s="4">
        <v>0.16250000000000001</v>
      </c>
      <c r="Y63" s="4">
        <v>2.5000000000000001E-3</v>
      </c>
      <c r="Z63" s="4">
        <v>0.26</v>
      </c>
      <c r="AA63" s="4">
        <v>0.30249999999999999</v>
      </c>
      <c r="AB63" s="4">
        <v>-2.8000000000000004E-2</v>
      </c>
      <c r="AC63" s="4">
        <v>-3.5000000000000003E-2</v>
      </c>
      <c r="AD63" s="4">
        <v>-1.3500000000000002E-2</v>
      </c>
      <c r="AE63" s="4">
        <v>-3.1000000000000003E-2</v>
      </c>
      <c r="AF63" s="4">
        <v>5.0000000000000001E-3</v>
      </c>
      <c r="AG63" s="4">
        <v>-1.5E-3</v>
      </c>
      <c r="AH63" s="4">
        <v>-5.7500000000000002E-2</v>
      </c>
      <c r="AI63" s="4">
        <v>-4.4500000000000005E-2</v>
      </c>
      <c r="AJ63" s="4">
        <v>-4.7500000000000001E-2</v>
      </c>
      <c r="AK63" s="4">
        <v>-1.3500000000000002E-2</v>
      </c>
      <c r="AL63" s="4">
        <v>-6.2000000000000006E-2</v>
      </c>
      <c r="AM63" s="4">
        <v>-7.2499999999999995E-2</v>
      </c>
      <c r="AN63" s="4">
        <v>-1.4499999999999999E-2</v>
      </c>
      <c r="AO63" s="4">
        <v>1.2500000000000001E-2</v>
      </c>
      <c r="AP63" s="4">
        <v>0.875</v>
      </c>
      <c r="AQ63" s="4">
        <v>-2.75E-2</v>
      </c>
      <c r="AR63" s="4">
        <v>-0.3</v>
      </c>
      <c r="AS63" s="4">
        <v>-0.14749999999999999</v>
      </c>
      <c r="AT63" s="4">
        <v>-0.1875</v>
      </c>
      <c r="AU63" s="4">
        <v>-0.18</v>
      </c>
      <c r="AV63" s="4">
        <v>-0.25</v>
      </c>
      <c r="AW63" s="4">
        <v>-0.3</v>
      </c>
      <c r="AX63" s="4">
        <v>0.10249999999999999</v>
      </c>
      <c r="AY63" s="4">
        <v>-0.3</v>
      </c>
      <c r="AZ63" s="4">
        <v>0</v>
      </c>
      <c r="BA63" s="4">
        <v>-2.75E-2</v>
      </c>
      <c r="BB63" s="4">
        <v>-0.11749999999999999</v>
      </c>
      <c r="BC63" s="4">
        <v>-5.2499999999999998E-2</v>
      </c>
      <c r="BD63" s="4">
        <v>-9.3000000000000013E-2</v>
      </c>
      <c r="BE63" s="4">
        <v>-1.8500000000000003E-2</v>
      </c>
      <c r="BF63" s="4">
        <v>-7.2499999999999995E-2</v>
      </c>
      <c r="BG63" s="4">
        <v>0</v>
      </c>
      <c r="BH63" s="4">
        <v>-5.7500000000000002E-2</v>
      </c>
      <c r="BI63" s="4">
        <v>6.25E-2</v>
      </c>
    </row>
    <row r="64" spans="2:61" x14ac:dyDescent="0.25">
      <c r="B64" s="209">
        <f t="shared" si="2"/>
        <v>-30.276390000002046</v>
      </c>
      <c r="C64">
        <v>0.20184260000000001</v>
      </c>
      <c r="D64">
        <f t="shared" si="3"/>
        <v>-1.5000000000001013E-2</v>
      </c>
      <c r="E64">
        <v>2.891999999999999</v>
      </c>
      <c r="F64" s="77">
        <v>38443</v>
      </c>
      <c r="G64" s="7">
        <v>2.907</v>
      </c>
      <c r="H64" s="7">
        <v>0.20199999999999999</v>
      </c>
      <c r="I64" s="4">
        <v>7.4417079623060017E-2</v>
      </c>
      <c r="J64" s="4">
        <v>-0.19500000000000001</v>
      </c>
      <c r="K64" s="4">
        <v>-0.21</v>
      </c>
      <c r="L64" s="15">
        <v>-0.11</v>
      </c>
      <c r="M64" s="15">
        <v>-0.26</v>
      </c>
      <c r="N64" s="4">
        <v>-0.09</v>
      </c>
      <c r="O64" s="4">
        <v>-5.5E-2</v>
      </c>
      <c r="P64" s="4">
        <v>-7.4999999999999997E-2</v>
      </c>
      <c r="Q64" s="4">
        <v>-0.16500000000000001</v>
      </c>
      <c r="R64" s="4">
        <v>-0.19500000000000001</v>
      </c>
      <c r="S64" s="4">
        <v>-0.19500000000000001</v>
      </c>
      <c r="T64" s="4">
        <v>-6.25E-2</v>
      </c>
      <c r="U64" s="4">
        <v>-4.4999999999999998E-2</v>
      </c>
      <c r="V64" s="4">
        <v>0.17</v>
      </c>
      <c r="W64" s="4">
        <v>0.17</v>
      </c>
      <c r="X64" s="4">
        <v>6.7500000000000004E-2</v>
      </c>
      <c r="Y64" s="4">
        <v>0.11749999999999999</v>
      </c>
      <c r="Z64" s="4">
        <v>0.17749999999999999</v>
      </c>
      <c r="AA64" s="4">
        <v>0.19750000000000001</v>
      </c>
      <c r="AB64" s="4">
        <v>-2.75E-2</v>
      </c>
      <c r="AC64" s="4">
        <v>-2.7700000000000002E-2</v>
      </c>
      <c r="AD64" s="4">
        <v>2.3E-3</v>
      </c>
      <c r="AE64" s="4">
        <v>-1.52E-2</v>
      </c>
      <c r="AF64" s="4">
        <v>5.0000000000000001E-3</v>
      </c>
      <c r="AG64" s="4">
        <v>-1.5E-3</v>
      </c>
      <c r="AH64" s="4">
        <v>-5.5E-2</v>
      </c>
      <c r="AI64" s="4">
        <v>-4.9000000000000002E-2</v>
      </c>
      <c r="AJ64" s="4">
        <v>-5.2000000000000005E-2</v>
      </c>
      <c r="AK64" s="4">
        <v>-1.3500000000000002E-2</v>
      </c>
      <c r="AL64" s="4">
        <v>-7.2000000000000008E-2</v>
      </c>
      <c r="AM64" s="4">
        <v>-0.08</v>
      </c>
      <c r="AN64" s="4">
        <v>-1.95E-2</v>
      </c>
      <c r="AO64" s="4">
        <v>8.5000000000000006E-3</v>
      </c>
      <c r="AP64" s="4">
        <v>0.505</v>
      </c>
      <c r="AQ64" s="4">
        <v>1.4999999999999999E-2</v>
      </c>
      <c r="AR64" s="4">
        <v>-0.34250000000000003</v>
      </c>
      <c r="AS64" s="4">
        <v>-0.13</v>
      </c>
      <c r="AT64" s="4">
        <v>-0.16</v>
      </c>
      <c r="AU64" s="4">
        <v>-0.35</v>
      </c>
      <c r="AV64" s="4">
        <v>-0.29249999999999998</v>
      </c>
      <c r="AW64" s="4">
        <v>-0.34250000000000003</v>
      </c>
      <c r="AX64" s="4">
        <v>0.2175</v>
      </c>
      <c r="AY64" s="4">
        <v>-0.34250000000000003</v>
      </c>
      <c r="AZ64" s="4">
        <v>0</v>
      </c>
      <c r="BA64" s="4">
        <v>1.4999999999999999E-2</v>
      </c>
      <c r="BB64" s="4">
        <v>-7.8E-2</v>
      </c>
      <c r="BC64" s="4">
        <v>-5.5E-2</v>
      </c>
      <c r="BD64" s="4">
        <v>-5.7999999999999996E-2</v>
      </c>
      <c r="BE64" s="4">
        <v>-1.8500000000000003E-2</v>
      </c>
      <c r="BF64" s="4">
        <v>-0.06</v>
      </c>
      <c r="BG64" s="4">
        <v>0</v>
      </c>
      <c r="BH64" s="4">
        <v>-5.5E-2</v>
      </c>
      <c r="BI64" s="4">
        <v>5.5E-2</v>
      </c>
    </row>
    <row r="65" spans="2:61" x14ac:dyDescent="0.25">
      <c r="B65" s="209">
        <f t="shared" si="2"/>
        <v>-29.451136499999372</v>
      </c>
      <c r="C65">
        <v>0.19634091000000001</v>
      </c>
      <c r="D65">
        <f t="shared" si="3"/>
        <v>-1.499999999999968E-2</v>
      </c>
      <c r="E65">
        <v>2.8720000000000003</v>
      </c>
      <c r="F65" s="77">
        <v>38473</v>
      </c>
      <c r="G65" s="7">
        <v>2.887</v>
      </c>
      <c r="H65" s="7">
        <v>0.2</v>
      </c>
      <c r="I65" s="4">
        <v>7.4391637817773998E-2</v>
      </c>
      <c r="J65" s="4">
        <v>-0.19500000000000001</v>
      </c>
      <c r="K65" s="4">
        <v>-0.21</v>
      </c>
      <c r="L65" s="15">
        <v>-0.125</v>
      </c>
      <c r="M65" s="15">
        <v>-0.26</v>
      </c>
      <c r="N65" s="4">
        <v>-0.105</v>
      </c>
      <c r="O65" s="4">
        <v>-5.5E-2</v>
      </c>
      <c r="P65" s="4">
        <v>-7.4999999999999997E-2</v>
      </c>
      <c r="Q65" s="4">
        <v>-0.16500000000000001</v>
      </c>
      <c r="R65" s="4">
        <v>-0.19500000000000001</v>
      </c>
      <c r="S65" s="4">
        <v>-0.19500000000000001</v>
      </c>
      <c r="T65" s="4">
        <v>-6.25E-2</v>
      </c>
      <c r="U65" s="4">
        <v>-4.4999999999999998E-2</v>
      </c>
      <c r="V65" s="4">
        <v>0.16</v>
      </c>
      <c r="W65" s="4">
        <v>0.16</v>
      </c>
      <c r="X65" s="4">
        <v>6.7500000000000004E-2</v>
      </c>
      <c r="Y65" s="4">
        <v>0.11749999999999999</v>
      </c>
      <c r="Z65" s="4">
        <v>0.16250000000000001</v>
      </c>
      <c r="AA65" s="4">
        <v>0.17249999999999999</v>
      </c>
      <c r="AB65" s="4">
        <v>-2.75E-2</v>
      </c>
      <c r="AC65" s="4">
        <v>-2.7949999999999999E-2</v>
      </c>
      <c r="AD65" s="4">
        <v>2.0500000000000002E-3</v>
      </c>
      <c r="AE65" s="4">
        <v>-1.545E-2</v>
      </c>
      <c r="AF65" s="4">
        <v>5.0000000000000001E-3</v>
      </c>
      <c r="AG65" s="4">
        <v>-1.5E-3</v>
      </c>
      <c r="AH65" s="4">
        <v>-5.5E-2</v>
      </c>
      <c r="AI65" s="4">
        <v>-4.9000000000000002E-2</v>
      </c>
      <c r="AJ65" s="4">
        <v>-5.2000000000000005E-2</v>
      </c>
      <c r="AK65" s="4">
        <v>-1.3500000000000002E-2</v>
      </c>
      <c r="AL65" s="4">
        <v>-7.2000000000000008E-2</v>
      </c>
      <c r="AM65" s="4">
        <v>-0.08</v>
      </c>
      <c r="AN65" s="4">
        <v>-1.95E-2</v>
      </c>
      <c r="AO65" s="4">
        <v>8.5000000000000006E-3</v>
      </c>
      <c r="AP65" s="4">
        <v>0.40500000000000003</v>
      </c>
      <c r="AQ65" s="4">
        <v>1.4999999999999999E-2</v>
      </c>
      <c r="AR65" s="4">
        <v>-0.34250000000000003</v>
      </c>
      <c r="AS65" s="4">
        <v>-0.13</v>
      </c>
      <c r="AT65" s="4">
        <v>-0.16</v>
      </c>
      <c r="AU65" s="4">
        <v>-0.35</v>
      </c>
      <c r="AV65" s="4">
        <v>-0.29249999999999998</v>
      </c>
      <c r="AW65" s="4">
        <v>-0.34250000000000003</v>
      </c>
      <c r="AX65" s="4">
        <v>0.2175</v>
      </c>
      <c r="AY65" s="4">
        <v>-0.34250000000000003</v>
      </c>
      <c r="AZ65" s="4">
        <v>0</v>
      </c>
      <c r="BA65" s="4">
        <v>1.4999999999999999E-2</v>
      </c>
      <c r="BB65" s="4">
        <v>-7.8E-2</v>
      </c>
      <c r="BC65" s="4">
        <v>-5.5E-2</v>
      </c>
      <c r="BD65" s="4">
        <v>-6.0499999999999998E-2</v>
      </c>
      <c r="BE65" s="4">
        <v>-1.8500000000000003E-2</v>
      </c>
      <c r="BF65" s="4">
        <v>-0.06</v>
      </c>
      <c r="BG65" s="4">
        <v>0</v>
      </c>
      <c r="BH65" s="4">
        <v>-5.5E-2</v>
      </c>
      <c r="BI65" s="4">
        <v>5.5E-2</v>
      </c>
    </row>
    <row r="66" spans="2:61" x14ac:dyDescent="0.25">
      <c r="B66" s="209">
        <f t="shared" si="2"/>
        <v>-40.474725000001534</v>
      </c>
      <c r="C66">
        <v>0.2698315</v>
      </c>
      <c r="D66">
        <f t="shared" si="3"/>
        <v>-1.5000000000000568E-2</v>
      </c>
      <c r="E66">
        <v>2.8689999999999998</v>
      </c>
      <c r="F66" s="77">
        <v>38504</v>
      </c>
      <c r="G66" s="7">
        <v>2.8840000000000003</v>
      </c>
      <c r="H66" s="7">
        <v>0.19900000000000004</v>
      </c>
      <c r="I66" s="4">
        <v>7.4365347952537006E-2</v>
      </c>
      <c r="J66" s="4">
        <v>-0.19500000000000001</v>
      </c>
      <c r="K66" s="4">
        <v>-0.21</v>
      </c>
      <c r="L66" s="15">
        <v>-0.13500000000000001</v>
      </c>
      <c r="M66" s="15">
        <v>-0.26</v>
      </c>
      <c r="N66" s="4">
        <v>-0.115</v>
      </c>
      <c r="O66" s="4">
        <v>-5.5E-2</v>
      </c>
      <c r="P66" s="4">
        <v>-7.4999999999999997E-2</v>
      </c>
      <c r="Q66" s="4">
        <v>-0.16500000000000001</v>
      </c>
      <c r="R66" s="4">
        <v>-0.19500000000000001</v>
      </c>
      <c r="S66" s="4">
        <v>-0.19500000000000001</v>
      </c>
      <c r="T66" s="4">
        <v>-0.06</v>
      </c>
      <c r="U66" s="4">
        <v>-4.4999999999999998E-2</v>
      </c>
      <c r="V66" s="4">
        <v>0.155</v>
      </c>
      <c r="W66" s="4">
        <v>0.155</v>
      </c>
      <c r="X66" s="4">
        <v>6.25E-2</v>
      </c>
      <c r="Y66" s="4">
        <v>0.11749999999999999</v>
      </c>
      <c r="Z66" s="4">
        <v>0.16250000000000001</v>
      </c>
      <c r="AA66" s="4">
        <v>0.17249999999999999</v>
      </c>
      <c r="AB66" s="4">
        <v>-2.75E-2</v>
      </c>
      <c r="AC66" s="4">
        <v>-2.7949999999999999E-2</v>
      </c>
      <c r="AD66" s="4">
        <v>2.0500000000000002E-3</v>
      </c>
      <c r="AE66" s="4">
        <v>-1.545E-2</v>
      </c>
      <c r="AF66" s="4">
        <v>5.0000000000000001E-3</v>
      </c>
      <c r="AG66" s="4">
        <v>-1.5E-3</v>
      </c>
      <c r="AH66" s="4">
        <v>-5.5E-2</v>
      </c>
      <c r="AI66" s="4">
        <v>-5.1000000000000004E-2</v>
      </c>
      <c r="AJ66" s="4">
        <v>-4.9500000000000002E-2</v>
      </c>
      <c r="AK66" s="4">
        <v>-4.6000000000000006E-2</v>
      </c>
      <c r="AL66" s="4">
        <v>-8.8000000000000009E-2</v>
      </c>
      <c r="AM66" s="4">
        <v>-7.4999999999999997E-2</v>
      </c>
      <c r="AN66" s="4">
        <v>-1.95E-2</v>
      </c>
      <c r="AO66" s="4">
        <v>8.5000000000000006E-3</v>
      </c>
      <c r="AP66" s="4">
        <v>0.41499999999999998</v>
      </c>
      <c r="AQ66" s="4">
        <v>0.02</v>
      </c>
      <c r="AR66" s="4">
        <v>-0.34250000000000003</v>
      </c>
      <c r="AS66" s="4">
        <v>-0.13</v>
      </c>
      <c r="AT66" s="4">
        <v>-0.16</v>
      </c>
      <c r="AU66" s="4">
        <v>-0.35</v>
      </c>
      <c r="AV66" s="4">
        <v>-0.29249999999999998</v>
      </c>
      <c r="AW66" s="4">
        <v>-0.34250000000000003</v>
      </c>
      <c r="AX66" s="4">
        <v>0.2175</v>
      </c>
      <c r="AY66" s="4">
        <v>-0.34250000000000003</v>
      </c>
      <c r="AZ66" s="4">
        <v>0</v>
      </c>
      <c r="BA66" s="4">
        <v>0.02</v>
      </c>
      <c r="BB66" s="4">
        <v>-9.3000000000000013E-2</v>
      </c>
      <c r="BC66" s="4">
        <v>-5.5E-2</v>
      </c>
      <c r="BD66" s="4">
        <v>-6.3E-2</v>
      </c>
      <c r="BE66" s="4">
        <v>-5.1000000000000004E-2</v>
      </c>
      <c r="BF66" s="4">
        <v>-0.06</v>
      </c>
      <c r="BG66" s="4">
        <v>0</v>
      </c>
      <c r="BH66" s="4">
        <v>-5.5E-2</v>
      </c>
      <c r="BI66" s="4">
        <v>5.5E-2</v>
      </c>
    </row>
    <row r="67" spans="2:61" x14ac:dyDescent="0.25">
      <c r="B67" s="209">
        <f t="shared" si="2"/>
        <v>35.869057500001361</v>
      </c>
      <c r="C67">
        <v>-0.23912705000000001</v>
      </c>
      <c r="D67">
        <f t="shared" si="3"/>
        <v>-1.5000000000000568E-2</v>
      </c>
      <c r="E67">
        <v>2.9159999999999999</v>
      </c>
      <c r="F67" s="77">
        <v>38534</v>
      </c>
      <c r="G67" s="7">
        <v>2.9310000000000005</v>
      </c>
      <c r="H67" s="7">
        <v>0.19900000000000004</v>
      </c>
      <c r="I67" s="4">
        <v>7.4378620098801029E-2</v>
      </c>
      <c r="J67" s="4">
        <v>-0.19500000000000001</v>
      </c>
      <c r="K67" s="4">
        <v>-0.21</v>
      </c>
      <c r="L67" s="15">
        <v>-0.13500000000000001</v>
      </c>
      <c r="M67" s="15">
        <v>-0.28000000000000003</v>
      </c>
      <c r="N67" s="4">
        <v>-0.115</v>
      </c>
      <c r="O67" s="4">
        <v>-5.5E-2</v>
      </c>
      <c r="P67" s="4">
        <v>-7.4999999999999997E-2</v>
      </c>
      <c r="Q67" s="4">
        <v>-0.16500000000000001</v>
      </c>
      <c r="R67" s="4">
        <v>-0.19500000000000001</v>
      </c>
      <c r="S67" s="4">
        <v>-0.19500000000000001</v>
      </c>
      <c r="T67" s="4">
        <v>-5.8749999999999997E-2</v>
      </c>
      <c r="U67" s="4">
        <v>-4.4999999999999998E-2</v>
      </c>
      <c r="V67" s="4">
        <v>0.14499999999999999</v>
      </c>
      <c r="W67" s="4">
        <v>0.14499999999999999</v>
      </c>
      <c r="X67" s="4">
        <v>5.2499999999999998E-2</v>
      </c>
      <c r="Y67" s="4">
        <v>0.11749999999999999</v>
      </c>
      <c r="Z67" s="4">
        <v>0.16250000000000001</v>
      </c>
      <c r="AA67" s="4">
        <v>0.185</v>
      </c>
      <c r="AB67" s="4">
        <v>-2.75E-2</v>
      </c>
      <c r="AC67" s="4">
        <v>-2.7949999999999999E-2</v>
      </c>
      <c r="AD67" s="4">
        <v>2.0500000000000002E-3</v>
      </c>
      <c r="AE67" s="4">
        <v>-1.545E-2</v>
      </c>
      <c r="AF67" s="4">
        <v>5.0000000000000001E-3</v>
      </c>
      <c r="AG67" s="4">
        <v>-1.5E-3</v>
      </c>
      <c r="AH67" s="4">
        <v>-5.5E-2</v>
      </c>
      <c r="AI67" s="4">
        <v>-5.1000000000000004E-2</v>
      </c>
      <c r="AJ67" s="4">
        <v>-4.9500000000000002E-2</v>
      </c>
      <c r="AK67" s="4">
        <v>-1.2500000000000001E-2</v>
      </c>
      <c r="AL67" s="4">
        <v>-7.2000000000000008E-2</v>
      </c>
      <c r="AM67" s="4">
        <v>-7.2499999999999995E-2</v>
      </c>
      <c r="AN67" s="4">
        <v>-1.95E-2</v>
      </c>
      <c r="AO67" s="4">
        <v>8.5000000000000006E-3</v>
      </c>
      <c r="AP67" s="4">
        <v>0.45</v>
      </c>
      <c r="AQ67" s="4">
        <v>2.2499999999999999E-2</v>
      </c>
      <c r="AR67" s="4">
        <v>-0.34250000000000003</v>
      </c>
      <c r="AS67" s="4">
        <v>-0.13</v>
      </c>
      <c r="AT67" s="4">
        <v>-0.16</v>
      </c>
      <c r="AU67" s="4">
        <v>-0.35</v>
      </c>
      <c r="AV67" s="4">
        <v>-0.29249999999999998</v>
      </c>
      <c r="AW67" s="4">
        <v>-0.34250000000000003</v>
      </c>
      <c r="AX67" s="4">
        <v>0.2175</v>
      </c>
      <c r="AY67" s="4">
        <v>-0.34250000000000003</v>
      </c>
      <c r="AZ67" s="4">
        <v>0</v>
      </c>
      <c r="BA67" s="4">
        <v>2.2499999999999999E-2</v>
      </c>
      <c r="BB67" s="4">
        <v>-8.5500000000000007E-2</v>
      </c>
      <c r="BC67" s="4">
        <v>-5.5E-2</v>
      </c>
      <c r="BD67" s="4">
        <v>-6.3E-2</v>
      </c>
      <c r="BE67" s="4">
        <v>-1.7500000000000002E-2</v>
      </c>
      <c r="BF67" s="4">
        <v>-0.06</v>
      </c>
      <c r="BG67" s="4">
        <v>0</v>
      </c>
      <c r="BH67" s="4">
        <v>-5.5E-2</v>
      </c>
      <c r="BI67" s="4">
        <v>5.5E-2</v>
      </c>
    </row>
    <row r="68" spans="2:61" x14ac:dyDescent="0.25">
      <c r="B68" s="209">
        <f t="shared" si="2"/>
        <v>38.401374000001461</v>
      </c>
      <c r="C68">
        <v>-0.25600916000000001</v>
      </c>
      <c r="D68">
        <f t="shared" si="3"/>
        <v>-1.5000000000000568E-2</v>
      </c>
      <c r="E68">
        <v>2.9109999999999996</v>
      </c>
      <c r="F68" s="77">
        <v>38565</v>
      </c>
      <c r="G68" s="7">
        <v>2.9260000000000002</v>
      </c>
      <c r="H68" s="7">
        <v>0.19900000000000004</v>
      </c>
      <c r="I68" s="4">
        <v>7.4400335533332015E-2</v>
      </c>
      <c r="J68" s="4">
        <v>-0.19500000000000001</v>
      </c>
      <c r="K68" s="4">
        <v>-0.21</v>
      </c>
      <c r="L68" s="15">
        <v>-0.13500000000000001</v>
      </c>
      <c r="M68" s="15">
        <v>-0.28000000000000003</v>
      </c>
      <c r="N68" s="4">
        <v>-0.115</v>
      </c>
      <c r="O68" s="4">
        <v>-5.5E-2</v>
      </c>
      <c r="P68" s="4">
        <v>-7.4999999999999997E-2</v>
      </c>
      <c r="Q68" s="4">
        <v>-0.16500000000000001</v>
      </c>
      <c r="R68" s="4">
        <v>-0.19500000000000001</v>
      </c>
      <c r="S68" s="4">
        <v>-0.19500000000000001</v>
      </c>
      <c r="T68" s="4">
        <v>-5.7500000000000002E-2</v>
      </c>
      <c r="U68" s="4">
        <v>-4.4999999999999998E-2</v>
      </c>
      <c r="V68" s="4">
        <v>0.14249999999999999</v>
      </c>
      <c r="W68" s="4">
        <v>0.14249999999999999</v>
      </c>
      <c r="X68" s="4">
        <v>0.05</v>
      </c>
      <c r="Y68" s="4">
        <v>0.11749999999999999</v>
      </c>
      <c r="Z68" s="4">
        <v>0.16250000000000001</v>
      </c>
      <c r="AA68" s="4">
        <v>0.185</v>
      </c>
      <c r="AB68" s="4">
        <v>-2.75E-2</v>
      </c>
      <c r="AC68" s="4">
        <v>-2.7949999999999999E-2</v>
      </c>
      <c r="AD68" s="4">
        <v>2.0500000000000002E-3</v>
      </c>
      <c r="AE68" s="4">
        <v>-1.545E-2</v>
      </c>
      <c r="AF68" s="4">
        <v>5.0000000000000001E-3</v>
      </c>
      <c r="AG68" s="4">
        <v>-1.5E-3</v>
      </c>
      <c r="AH68" s="4">
        <v>-5.5E-2</v>
      </c>
      <c r="AI68" s="4">
        <v>-5.1000000000000004E-2</v>
      </c>
      <c r="AJ68" s="4">
        <v>-4.9500000000000002E-2</v>
      </c>
      <c r="AK68" s="4">
        <v>-1.2500000000000001E-2</v>
      </c>
      <c r="AL68" s="4">
        <v>-7.2000000000000008E-2</v>
      </c>
      <c r="AM68" s="4">
        <v>-7.0000000000000007E-2</v>
      </c>
      <c r="AN68" s="4">
        <v>-1.95E-2</v>
      </c>
      <c r="AO68" s="4">
        <v>8.5000000000000006E-3</v>
      </c>
      <c r="AP68" s="4">
        <v>0.505</v>
      </c>
      <c r="AQ68" s="4">
        <v>2.5000000000000001E-2</v>
      </c>
      <c r="AR68" s="4">
        <v>-0.34250000000000003</v>
      </c>
      <c r="AS68" s="4">
        <v>-0.13</v>
      </c>
      <c r="AT68" s="4">
        <v>-0.16</v>
      </c>
      <c r="AU68" s="4">
        <v>-0.35</v>
      </c>
      <c r="AV68" s="4">
        <v>-0.29249999999999998</v>
      </c>
      <c r="AW68" s="4">
        <v>-0.34250000000000003</v>
      </c>
      <c r="AX68" s="4">
        <v>0.2175</v>
      </c>
      <c r="AY68" s="4">
        <v>-0.34250000000000003</v>
      </c>
      <c r="AZ68" s="4">
        <v>0</v>
      </c>
      <c r="BA68" s="4">
        <v>2.5000000000000001E-2</v>
      </c>
      <c r="BB68" s="4">
        <v>-8.5500000000000007E-2</v>
      </c>
      <c r="BC68" s="4">
        <v>-5.5E-2</v>
      </c>
      <c r="BD68" s="4">
        <v>-6.3E-2</v>
      </c>
      <c r="BE68" s="4">
        <v>-1.7500000000000002E-2</v>
      </c>
      <c r="BF68" s="4">
        <v>-0.06</v>
      </c>
      <c r="BG68" s="4">
        <v>0</v>
      </c>
      <c r="BH68" s="4">
        <v>-5.5E-2</v>
      </c>
      <c r="BI68" s="4">
        <v>5.5E-2</v>
      </c>
    </row>
    <row r="69" spans="2:61" x14ac:dyDescent="0.25">
      <c r="B69" s="209">
        <f t="shared" si="2"/>
        <v>214.11323550000813</v>
      </c>
      <c r="C69">
        <v>-1.4274215699999999</v>
      </c>
      <c r="D69">
        <f t="shared" si="3"/>
        <v>-1.5000000000000568E-2</v>
      </c>
      <c r="E69">
        <v>2.899</v>
      </c>
      <c r="F69" s="77">
        <v>38596</v>
      </c>
      <c r="G69" s="7">
        <v>2.9140000000000006</v>
      </c>
      <c r="H69" s="7">
        <v>0.19900000000000004</v>
      </c>
      <c r="I69" s="4">
        <v>7.4422050968017003E-2</v>
      </c>
      <c r="J69" s="4">
        <v>-0.19500000000000001</v>
      </c>
      <c r="K69" s="4">
        <v>-0.21</v>
      </c>
      <c r="L69" s="15">
        <v>-0.125</v>
      </c>
      <c r="M69" s="15">
        <v>-0.28000000000000003</v>
      </c>
      <c r="N69" s="4">
        <v>-0.105</v>
      </c>
      <c r="O69" s="4">
        <v>-5.5E-2</v>
      </c>
      <c r="P69" s="4">
        <v>-7.4999999999999997E-2</v>
      </c>
      <c r="Q69" s="4">
        <v>-0.16500000000000001</v>
      </c>
      <c r="R69" s="4">
        <v>-0.19500000000000001</v>
      </c>
      <c r="S69" s="4">
        <v>-0.19500000000000001</v>
      </c>
      <c r="T69" s="4">
        <v>-6.1249999999999999E-2</v>
      </c>
      <c r="U69" s="4">
        <v>-4.4999999999999998E-2</v>
      </c>
      <c r="V69" s="4">
        <v>0.14000000000000001</v>
      </c>
      <c r="W69" s="4">
        <v>0.14000000000000001</v>
      </c>
      <c r="X69" s="4">
        <v>4.7500000000000001E-2</v>
      </c>
      <c r="Y69" s="4">
        <v>0.11749999999999999</v>
      </c>
      <c r="Z69" s="4">
        <v>0.16250000000000001</v>
      </c>
      <c r="AA69" s="4">
        <v>0.16250000000000001</v>
      </c>
      <c r="AB69" s="4">
        <v>-2.75E-2</v>
      </c>
      <c r="AC69" s="4">
        <v>-2.775E-2</v>
      </c>
      <c r="AD69" s="4">
        <v>2.2500000000000003E-3</v>
      </c>
      <c r="AE69" s="4">
        <v>-1.5250000000000001E-2</v>
      </c>
      <c r="AF69" s="4">
        <v>5.0000000000000001E-3</v>
      </c>
      <c r="AG69" s="4">
        <v>-1.5E-3</v>
      </c>
      <c r="AH69" s="4">
        <v>-5.5E-2</v>
      </c>
      <c r="AI69" s="4">
        <v>-4.8500000000000008E-2</v>
      </c>
      <c r="AJ69" s="4">
        <v>-5.45E-2</v>
      </c>
      <c r="AK69" s="4">
        <v>-1.4999999999999999E-2</v>
      </c>
      <c r="AL69" s="4">
        <v>-7.2000000000000008E-2</v>
      </c>
      <c r="AM69" s="4">
        <v>-7.7499999999999999E-2</v>
      </c>
      <c r="AN69" s="4">
        <v>-1.95E-2</v>
      </c>
      <c r="AO69" s="4">
        <v>8.5000000000000006E-3</v>
      </c>
      <c r="AP69" s="4">
        <v>0.41</v>
      </c>
      <c r="AQ69" s="4">
        <v>1.7500000000000002E-2</v>
      </c>
      <c r="AR69" s="4">
        <v>-0.34250000000000003</v>
      </c>
      <c r="AS69" s="4">
        <v>-0.13</v>
      </c>
      <c r="AT69" s="4">
        <v>-0.16</v>
      </c>
      <c r="AU69" s="4">
        <v>-0.35</v>
      </c>
      <c r="AV69" s="4">
        <v>-0.29249999999999998</v>
      </c>
      <c r="AW69" s="4">
        <v>-0.34250000000000003</v>
      </c>
      <c r="AX69" s="4">
        <v>0.2175</v>
      </c>
      <c r="AY69" s="4">
        <v>-0.34250000000000003</v>
      </c>
      <c r="AZ69" s="4">
        <v>0</v>
      </c>
      <c r="BA69" s="4">
        <v>1.7500000000000002E-2</v>
      </c>
      <c r="BB69" s="4">
        <v>-9.0500000000000011E-2</v>
      </c>
      <c r="BC69" s="4">
        <v>-5.5E-2</v>
      </c>
      <c r="BD69" s="4">
        <v>-8.5500000000000007E-2</v>
      </c>
      <c r="BE69" s="4">
        <v>-0.02</v>
      </c>
      <c r="BF69" s="4">
        <v>-0.06</v>
      </c>
      <c r="BG69" s="4">
        <v>0</v>
      </c>
      <c r="BH69" s="4">
        <v>-5.5E-2</v>
      </c>
      <c r="BI69" s="4">
        <v>5.5E-2</v>
      </c>
    </row>
    <row r="70" spans="2:61" x14ac:dyDescent="0.25">
      <c r="B70" s="209">
        <f t="shared" si="2"/>
        <v>206.84142600000169</v>
      </c>
      <c r="C70">
        <v>-1.3789428399999999</v>
      </c>
      <c r="D70">
        <f t="shared" si="3"/>
        <v>-1.5000000000000124E-2</v>
      </c>
      <c r="E70">
        <v>2.915</v>
      </c>
      <c r="F70" s="77">
        <v>38626</v>
      </c>
      <c r="G70" s="7">
        <v>2.93</v>
      </c>
      <c r="H70" s="7">
        <v>0.19900000000000004</v>
      </c>
      <c r="I70" s="4">
        <v>7.4443065904958E-2</v>
      </c>
      <c r="J70" s="4">
        <v>-0.19500000000000001</v>
      </c>
      <c r="K70" s="4">
        <v>-0.21</v>
      </c>
      <c r="L70" s="15">
        <v>-0.11</v>
      </c>
      <c r="M70" s="15">
        <v>-0.28000000000000003</v>
      </c>
      <c r="N70" s="4">
        <v>-0.09</v>
      </c>
      <c r="O70" s="4">
        <v>-5.5E-2</v>
      </c>
      <c r="P70" s="4">
        <v>-7.4999999999999997E-2</v>
      </c>
      <c r="Q70" s="4">
        <v>-0.16500000000000001</v>
      </c>
      <c r="R70" s="4">
        <v>-0.19500000000000001</v>
      </c>
      <c r="S70" s="4">
        <v>-0.19500000000000001</v>
      </c>
      <c r="T70" s="4">
        <v>-6.6250000000000003E-2</v>
      </c>
      <c r="U70" s="4">
        <v>-4.4999999999999998E-2</v>
      </c>
      <c r="V70" s="4">
        <v>0.155</v>
      </c>
      <c r="W70" s="4">
        <v>0.155</v>
      </c>
      <c r="X70" s="4">
        <v>6.25E-2</v>
      </c>
      <c r="Y70" s="4">
        <v>0.11749999999999999</v>
      </c>
      <c r="Z70" s="4">
        <v>0.16500000000000001</v>
      </c>
      <c r="AA70" s="4">
        <v>0.185</v>
      </c>
      <c r="AB70" s="4">
        <v>-2.75E-2</v>
      </c>
      <c r="AC70" s="4">
        <v>-2.775E-2</v>
      </c>
      <c r="AD70" s="4">
        <v>2.2500000000000003E-3</v>
      </c>
      <c r="AE70" s="4">
        <v>-1.5250000000000001E-2</v>
      </c>
      <c r="AF70" s="4">
        <v>5.0000000000000001E-3</v>
      </c>
      <c r="AG70" s="4">
        <v>-1.5E-3</v>
      </c>
      <c r="AH70" s="4">
        <v>-5.5E-2</v>
      </c>
      <c r="AI70" s="4">
        <v>-4.8500000000000008E-2</v>
      </c>
      <c r="AJ70" s="4">
        <v>-5.45E-2</v>
      </c>
      <c r="AK70" s="4">
        <v>-1.4999999999999999E-2</v>
      </c>
      <c r="AL70" s="4">
        <v>-5.7000000000000002E-2</v>
      </c>
      <c r="AM70" s="4">
        <v>-8.7499999999999994E-2</v>
      </c>
      <c r="AN70" s="4">
        <v>-1.95E-2</v>
      </c>
      <c r="AO70" s="4">
        <v>8.5000000000000006E-3</v>
      </c>
      <c r="AP70" s="4">
        <v>0.34499999999999997</v>
      </c>
      <c r="AQ70" s="4">
        <v>7.4999999999999997E-3</v>
      </c>
      <c r="AR70" s="4">
        <v>-0.34250000000000003</v>
      </c>
      <c r="AS70" s="4">
        <v>-0.13</v>
      </c>
      <c r="AT70" s="4">
        <v>-0.16</v>
      </c>
      <c r="AU70" s="4">
        <v>-0.35</v>
      </c>
      <c r="AV70" s="4">
        <v>-0.29249999999999998</v>
      </c>
      <c r="AW70" s="4">
        <v>-0.34250000000000003</v>
      </c>
      <c r="AX70" s="4">
        <v>0.2175</v>
      </c>
      <c r="AY70" s="4">
        <v>-0.34250000000000003</v>
      </c>
      <c r="AZ70" s="4">
        <v>0</v>
      </c>
      <c r="BA70" s="4">
        <v>7.4999999999999997E-3</v>
      </c>
      <c r="BB70" s="4">
        <v>-9.5500000000000015E-2</v>
      </c>
      <c r="BC70" s="4">
        <v>-5.5E-2</v>
      </c>
      <c r="BD70" s="4">
        <v>-8.5500000000000007E-2</v>
      </c>
      <c r="BE70" s="4">
        <v>-0.02</v>
      </c>
      <c r="BF70" s="4">
        <v>-0.06</v>
      </c>
      <c r="BG70" s="4">
        <v>0</v>
      </c>
      <c r="BH70" s="4">
        <v>-5.5E-2</v>
      </c>
      <c r="BI70" s="4">
        <v>5.5E-2</v>
      </c>
    </row>
    <row r="71" spans="2:61" x14ac:dyDescent="0.25">
      <c r="B71" s="209">
        <f t="shared" ref="B71:B105" si="4">C71*D71*10000</f>
        <v>237.07382100000197</v>
      </c>
      <c r="C71">
        <v>-1.58049214</v>
      </c>
      <c r="D71">
        <f t="shared" ref="D71:D105" si="5">E71-G71</f>
        <v>-1.5000000000000124E-2</v>
      </c>
      <c r="E71">
        <v>3.0049999999999999</v>
      </c>
      <c r="F71" s="77">
        <v>38657</v>
      </c>
      <c r="G71" s="7">
        <v>3.02</v>
      </c>
      <c r="H71" s="7">
        <v>0.2</v>
      </c>
      <c r="I71" s="4">
        <v>7.4464781339950006E-2</v>
      </c>
      <c r="J71" s="4">
        <v>-0.19</v>
      </c>
      <c r="K71" s="4">
        <v>-0.20499999999999999</v>
      </c>
      <c r="L71" s="15">
        <v>-4.4999999999999998E-2</v>
      </c>
      <c r="M71" s="15">
        <v>-0.27500000000000002</v>
      </c>
      <c r="N71" s="4">
        <v>-2.5000000000000001E-2</v>
      </c>
      <c r="O71" s="4">
        <v>-0.06</v>
      </c>
      <c r="P71" s="4">
        <v>-9.5000000000000001E-2</v>
      </c>
      <c r="Q71" s="4">
        <v>-0.16</v>
      </c>
      <c r="R71" s="4">
        <v>-0.19</v>
      </c>
      <c r="S71" s="4">
        <v>-0.19</v>
      </c>
      <c r="T71" s="4">
        <v>-6.3750000000000001E-2</v>
      </c>
      <c r="U71" s="4">
        <v>-0.05</v>
      </c>
      <c r="V71" s="4">
        <v>0.19500000000000001</v>
      </c>
      <c r="W71" s="4">
        <v>0.19500000000000001</v>
      </c>
      <c r="X71" s="4">
        <v>0.13</v>
      </c>
      <c r="Y71" s="4">
        <v>2.5000000000000001E-3</v>
      </c>
      <c r="Z71" s="4">
        <v>0.24</v>
      </c>
      <c r="AA71" s="4">
        <v>0.28749999999999998</v>
      </c>
      <c r="AB71" s="4">
        <v>-3.0500000000000003E-2</v>
      </c>
      <c r="AC71" s="4">
        <v>-4.2500000000000003E-2</v>
      </c>
      <c r="AD71" s="4">
        <v>-1.3500000000000002E-2</v>
      </c>
      <c r="AE71" s="4">
        <v>-3.1000000000000003E-2</v>
      </c>
      <c r="AF71" s="4">
        <v>5.0000000000000001E-3</v>
      </c>
      <c r="AG71" s="4">
        <v>5.0000000000000001E-4</v>
      </c>
      <c r="AH71" s="4">
        <v>-5.7500000000000002E-2</v>
      </c>
      <c r="AI71" s="4">
        <v>-4.4000000000000004E-2</v>
      </c>
      <c r="AJ71" s="4">
        <v>-5.2499999999999998E-2</v>
      </c>
      <c r="AK71" s="4">
        <v>-1.2500000000000001E-2</v>
      </c>
      <c r="AL71" s="4">
        <v>-5.8500000000000003E-2</v>
      </c>
      <c r="AM71" s="4">
        <v>-7.7499999999999999E-2</v>
      </c>
      <c r="AN71" s="4">
        <v>-1.4499999999999999E-2</v>
      </c>
      <c r="AO71" s="4">
        <v>1.3500000000000002E-2</v>
      </c>
      <c r="AP71" s="4">
        <v>0.72499999999999998</v>
      </c>
      <c r="AQ71" s="4">
        <v>-3.2500000000000001E-2</v>
      </c>
      <c r="AR71" s="4">
        <v>-0.3</v>
      </c>
      <c r="AS71" s="4">
        <v>-0.14499999999999999</v>
      </c>
      <c r="AT71" s="4">
        <v>-0.1875</v>
      </c>
      <c r="AU71" s="4">
        <v>0.01</v>
      </c>
      <c r="AV71" s="4">
        <v>-0.25</v>
      </c>
      <c r="AW71" s="4">
        <v>-0.3</v>
      </c>
      <c r="AX71" s="4">
        <v>0.10249999999999999</v>
      </c>
      <c r="AY71" s="4">
        <v>-0.3</v>
      </c>
      <c r="AZ71" s="4">
        <v>0</v>
      </c>
      <c r="BA71" s="4">
        <v>-3.2500000000000001E-2</v>
      </c>
      <c r="BB71" s="4">
        <v>-0.11800000000000001</v>
      </c>
      <c r="BC71" s="4">
        <v>-0.06</v>
      </c>
      <c r="BD71" s="4">
        <v>-9.0500000000000011E-2</v>
      </c>
      <c r="BE71" s="4">
        <v>-1.7500000000000002E-2</v>
      </c>
      <c r="BF71" s="4">
        <v>-0.08</v>
      </c>
      <c r="BG71" s="4">
        <v>0</v>
      </c>
      <c r="BH71" s="4">
        <v>-5.7500000000000002E-2</v>
      </c>
      <c r="BI71" s="4">
        <v>6.25E-2</v>
      </c>
    </row>
    <row r="72" spans="2:61" x14ac:dyDescent="0.25">
      <c r="B72" s="209">
        <f t="shared" si="4"/>
        <v>257.91298050000216</v>
      </c>
      <c r="C72">
        <v>-1.7194198700000001</v>
      </c>
      <c r="D72">
        <f t="shared" si="5"/>
        <v>-1.5000000000000124E-2</v>
      </c>
      <c r="E72">
        <v>3.0990000000000002</v>
      </c>
      <c r="F72" s="77">
        <v>38687</v>
      </c>
      <c r="G72" s="7">
        <v>3.1140000000000003</v>
      </c>
      <c r="H72" s="7">
        <v>0.20199999999999999</v>
      </c>
      <c r="I72" s="4">
        <v>7.4485796277187016E-2</v>
      </c>
      <c r="J72" s="4">
        <v>-0.19750000000000001</v>
      </c>
      <c r="K72" s="4">
        <v>-0.21249999999999999</v>
      </c>
      <c r="L72" s="15">
        <v>-3.7499999999999999E-2</v>
      </c>
      <c r="M72" s="15">
        <v>-0.28249999999999997</v>
      </c>
      <c r="N72" s="4">
        <v>-1.7500000000000002E-2</v>
      </c>
      <c r="O72" s="4">
        <v>-0.06</v>
      </c>
      <c r="P72" s="4">
        <v>-9.5000000000000001E-2</v>
      </c>
      <c r="Q72" s="4">
        <v>-0.16750000000000001</v>
      </c>
      <c r="R72" s="4">
        <v>-0.19750000000000001</v>
      </c>
      <c r="S72" s="4">
        <v>-0.19750000000000001</v>
      </c>
      <c r="T72" s="4">
        <v>-7.4999999999999997E-2</v>
      </c>
      <c r="U72" s="4">
        <v>-0.05</v>
      </c>
      <c r="V72" s="4">
        <v>0.23499999999999999</v>
      </c>
      <c r="W72" s="4">
        <v>0.23499999999999999</v>
      </c>
      <c r="X72" s="4">
        <v>0.17</v>
      </c>
      <c r="Y72" s="4">
        <v>2.5000000000000001E-3</v>
      </c>
      <c r="Z72" s="4">
        <v>0.29499999999999998</v>
      </c>
      <c r="AA72" s="4">
        <v>0.33750000000000002</v>
      </c>
      <c r="AB72" s="4">
        <v>-3.0500000000000003E-2</v>
      </c>
      <c r="AC72" s="4">
        <v>-3.5000000000000003E-2</v>
      </c>
      <c r="AD72" s="4">
        <v>-1.3500000000000002E-2</v>
      </c>
      <c r="AE72" s="4">
        <v>-3.1000000000000003E-2</v>
      </c>
      <c r="AF72" s="4">
        <v>5.0000000000000001E-3</v>
      </c>
      <c r="AG72" s="4">
        <v>5.0000000000000001E-4</v>
      </c>
      <c r="AH72" s="4">
        <v>-5.7500000000000002E-2</v>
      </c>
      <c r="AI72" s="4">
        <v>-4.2500000000000003E-2</v>
      </c>
      <c r="AJ72" s="4">
        <v>-5.5E-2</v>
      </c>
      <c r="AK72" s="4">
        <v>-1.2500000000000001E-2</v>
      </c>
      <c r="AL72" s="4">
        <v>-5.8500000000000003E-2</v>
      </c>
      <c r="AM72" s="4">
        <v>-0.1</v>
      </c>
      <c r="AN72" s="4">
        <v>-1.4499999999999999E-2</v>
      </c>
      <c r="AO72" s="4">
        <v>1.3500000000000002E-2</v>
      </c>
      <c r="AP72" s="4">
        <v>1.0449999999999999</v>
      </c>
      <c r="AQ72" s="4">
        <v>-5.5E-2</v>
      </c>
      <c r="AR72" s="4">
        <v>-0.3</v>
      </c>
      <c r="AS72" s="4">
        <v>-0.14499999999999999</v>
      </c>
      <c r="AT72" s="4">
        <v>-0.1875</v>
      </c>
      <c r="AU72" s="4">
        <v>7.0000000000000007E-2</v>
      </c>
      <c r="AV72" s="4">
        <v>-0.25</v>
      </c>
      <c r="AW72" s="4">
        <v>-0.3</v>
      </c>
      <c r="AX72" s="4">
        <v>0.10249999999999999</v>
      </c>
      <c r="AY72" s="4">
        <v>-0.3</v>
      </c>
      <c r="AZ72" s="4">
        <v>0</v>
      </c>
      <c r="BA72" s="4">
        <v>-5.5E-2</v>
      </c>
      <c r="BB72" s="4">
        <v>-0.1305</v>
      </c>
      <c r="BC72" s="4">
        <v>-0.06</v>
      </c>
      <c r="BD72" s="4">
        <v>-0.113</v>
      </c>
      <c r="BE72" s="4">
        <v>-1.7500000000000002E-2</v>
      </c>
      <c r="BF72" s="4">
        <v>-0.08</v>
      </c>
      <c r="BG72" s="4">
        <v>0</v>
      </c>
      <c r="BH72" s="4">
        <v>-5.7500000000000002E-2</v>
      </c>
      <c r="BI72" s="4">
        <v>6.25E-2</v>
      </c>
    </row>
    <row r="73" spans="2:61" x14ac:dyDescent="0.25">
      <c r="B73" s="209">
        <f t="shared" si="4"/>
        <v>373.56991000000033</v>
      </c>
      <c r="C73">
        <v>-1.8678495500000001</v>
      </c>
      <c r="D73">
        <f t="shared" si="5"/>
        <v>-2.0000000000000018E-2</v>
      </c>
      <c r="E73">
        <v>3.2919999999999998</v>
      </c>
      <c r="F73" s="77">
        <v>38718</v>
      </c>
      <c r="G73" s="7">
        <v>3.3119999999999998</v>
      </c>
      <c r="H73" s="7">
        <v>0.20499999999999999</v>
      </c>
      <c r="I73" s="4">
        <v>7.4507511712485014E-2</v>
      </c>
      <c r="J73" s="4">
        <v>-0.2</v>
      </c>
      <c r="K73" s="4">
        <v>-0.215</v>
      </c>
      <c r="L73" s="15">
        <v>-2.2499999999999999E-2</v>
      </c>
      <c r="M73" s="15">
        <v>-0.26500000000000001</v>
      </c>
      <c r="N73" s="4">
        <v>-2.5000000000000001E-3</v>
      </c>
      <c r="O73" s="4">
        <v>-0.06</v>
      </c>
      <c r="P73" s="4">
        <v>-9.5000000000000001E-2</v>
      </c>
      <c r="Q73" s="4">
        <v>-0.17</v>
      </c>
      <c r="R73" s="4">
        <v>-0.2</v>
      </c>
      <c r="S73" s="4">
        <v>-0.2</v>
      </c>
      <c r="T73" s="4">
        <v>-7.6249999999999998E-2</v>
      </c>
      <c r="U73" s="4">
        <v>-0.05</v>
      </c>
      <c r="V73" s="4">
        <v>0.2475</v>
      </c>
      <c r="W73" s="4">
        <v>0.2475</v>
      </c>
      <c r="X73" s="4">
        <v>0.215</v>
      </c>
      <c r="Y73" s="4">
        <v>2.5000000000000001E-3</v>
      </c>
      <c r="Z73" s="4">
        <v>0.34250000000000003</v>
      </c>
      <c r="AA73" s="4">
        <v>0.4375</v>
      </c>
      <c r="AB73" s="4">
        <v>-2.6000000000000002E-2</v>
      </c>
      <c r="AC73" s="4">
        <v>-3.5000000000000003E-2</v>
      </c>
      <c r="AD73" s="4">
        <v>-1.3500000000000002E-2</v>
      </c>
      <c r="AE73" s="4">
        <v>-3.1000000000000003E-2</v>
      </c>
      <c r="AF73" s="4">
        <v>5.0000000000000001E-3</v>
      </c>
      <c r="AG73" s="4">
        <v>5.0000000000000001E-4</v>
      </c>
      <c r="AH73" s="4">
        <v>-5.7500000000000002E-2</v>
      </c>
      <c r="AI73" s="4">
        <v>-4.2500000000000003E-2</v>
      </c>
      <c r="AJ73" s="4">
        <v>-5.5E-2</v>
      </c>
      <c r="AK73" s="4">
        <v>-1.2500000000000001E-2</v>
      </c>
      <c r="AL73" s="4">
        <v>-6.25E-2</v>
      </c>
      <c r="AM73" s="4">
        <v>-0.10249999999999999</v>
      </c>
      <c r="AN73" s="4">
        <v>-1.2500000000000001E-2</v>
      </c>
      <c r="AO73" s="4">
        <v>1.3500000000000002E-2</v>
      </c>
      <c r="AP73" s="4">
        <v>1.52</v>
      </c>
      <c r="AQ73" s="4">
        <v>-5.7500000000000002E-2</v>
      </c>
      <c r="AR73" s="4">
        <v>-0.3</v>
      </c>
      <c r="AS73" s="4">
        <v>-0.14499999999999999</v>
      </c>
      <c r="AT73" s="4">
        <v>-0.1875</v>
      </c>
      <c r="AU73" s="4">
        <v>0.14000000000000001</v>
      </c>
      <c r="AV73" s="4">
        <v>-0.25</v>
      </c>
      <c r="AW73" s="4">
        <v>-0.3</v>
      </c>
      <c r="AX73" s="4">
        <v>0.10249999999999999</v>
      </c>
      <c r="AY73" s="4">
        <v>-0.3</v>
      </c>
      <c r="AZ73" s="4">
        <v>0</v>
      </c>
      <c r="BA73" s="4">
        <v>-5.7500000000000002E-2</v>
      </c>
      <c r="BB73" s="4">
        <v>-0.13800000000000001</v>
      </c>
      <c r="BC73" s="4">
        <v>-0.06</v>
      </c>
      <c r="BD73" s="4">
        <v>-0.11599999999999999</v>
      </c>
      <c r="BE73" s="4">
        <v>-1.7500000000000002E-2</v>
      </c>
      <c r="BF73" s="4">
        <v>-0.08</v>
      </c>
      <c r="BG73" s="4">
        <v>0</v>
      </c>
      <c r="BH73" s="4">
        <v>-5.7500000000000002E-2</v>
      </c>
      <c r="BI73" s="4">
        <v>6.25E-2</v>
      </c>
    </row>
    <row r="74" spans="2:61" x14ac:dyDescent="0.25">
      <c r="B74" s="209">
        <f t="shared" si="4"/>
        <v>273.8883100000063</v>
      </c>
      <c r="C74">
        <v>-1.3694415499999999</v>
      </c>
      <c r="D74">
        <f t="shared" si="5"/>
        <v>-2.0000000000000462E-2</v>
      </c>
      <c r="E74">
        <v>3.1769999999999996</v>
      </c>
      <c r="F74" s="77">
        <v>38749</v>
      </c>
      <c r="G74" s="7">
        <v>3.1970000000000001</v>
      </c>
      <c r="H74" s="7">
        <v>0.2</v>
      </c>
      <c r="I74" s="4">
        <v>7.4529227147939026E-2</v>
      </c>
      <c r="J74" s="4">
        <v>-0.20250000000000001</v>
      </c>
      <c r="K74" s="4">
        <v>-0.2175</v>
      </c>
      <c r="L74" s="15">
        <v>-2.2499999999999999E-2</v>
      </c>
      <c r="M74" s="15">
        <v>-0.26750000000000002</v>
      </c>
      <c r="N74" s="4">
        <v>-2.5000000000000001E-3</v>
      </c>
      <c r="O74" s="4">
        <v>-0.06</v>
      </c>
      <c r="P74" s="4">
        <v>-9.5000000000000001E-2</v>
      </c>
      <c r="Q74" s="4">
        <v>-0.17249999999999999</v>
      </c>
      <c r="R74" s="4">
        <v>-0.20250000000000001</v>
      </c>
      <c r="S74" s="4">
        <v>-0.20250000000000001</v>
      </c>
      <c r="T74" s="4">
        <v>-6.7500000000000004E-2</v>
      </c>
      <c r="U74" s="4">
        <v>-0.05</v>
      </c>
      <c r="V74" s="4">
        <v>0.22500000000000001</v>
      </c>
      <c r="W74" s="4">
        <v>0.22500000000000001</v>
      </c>
      <c r="X74" s="4">
        <v>0.19</v>
      </c>
      <c r="Y74" s="4">
        <v>2.5000000000000001E-3</v>
      </c>
      <c r="Z74" s="4">
        <v>0.33750000000000002</v>
      </c>
      <c r="AA74" s="4">
        <v>0.435</v>
      </c>
      <c r="AB74" s="4">
        <v>-2.6000000000000002E-2</v>
      </c>
      <c r="AC74" s="4">
        <v>-3.5000000000000003E-2</v>
      </c>
      <c r="AD74" s="4">
        <v>-1.3500000000000002E-2</v>
      </c>
      <c r="AE74" s="4">
        <v>-3.1000000000000003E-2</v>
      </c>
      <c r="AF74" s="4">
        <v>5.0000000000000001E-3</v>
      </c>
      <c r="AG74" s="4">
        <v>5.0000000000000001E-4</v>
      </c>
      <c r="AH74" s="4">
        <v>-5.7500000000000002E-2</v>
      </c>
      <c r="AI74" s="4">
        <v>-4.2500000000000003E-2</v>
      </c>
      <c r="AJ74" s="4">
        <v>-5.5E-2</v>
      </c>
      <c r="AK74" s="4">
        <v>-1.2500000000000001E-2</v>
      </c>
      <c r="AL74" s="4">
        <v>-5.8500000000000003E-2</v>
      </c>
      <c r="AM74" s="4">
        <v>-8.5000000000000006E-2</v>
      </c>
      <c r="AN74" s="4">
        <v>-1.2500000000000001E-2</v>
      </c>
      <c r="AO74" s="4">
        <v>1.3500000000000002E-2</v>
      </c>
      <c r="AP74" s="4">
        <v>1.4</v>
      </c>
      <c r="AQ74" s="4">
        <v>-0.04</v>
      </c>
      <c r="AR74" s="4">
        <v>-0.3</v>
      </c>
      <c r="AS74" s="4">
        <v>-0.14499999999999999</v>
      </c>
      <c r="AT74" s="4">
        <v>-0.1875</v>
      </c>
      <c r="AU74" s="4">
        <v>0.01</v>
      </c>
      <c r="AV74" s="4">
        <v>-0.25</v>
      </c>
      <c r="AW74" s="4">
        <v>-0.3</v>
      </c>
      <c r="AX74" s="4">
        <v>0.10249999999999999</v>
      </c>
      <c r="AY74" s="4">
        <v>-0.3</v>
      </c>
      <c r="AZ74" s="4">
        <v>0</v>
      </c>
      <c r="BA74" s="4">
        <v>-0.04</v>
      </c>
      <c r="BB74" s="4">
        <v>-0.13800000000000001</v>
      </c>
      <c r="BC74" s="4">
        <v>-0.06</v>
      </c>
      <c r="BD74" s="4">
        <v>-9.6000000000000002E-2</v>
      </c>
      <c r="BE74" s="4">
        <v>-1.7500000000000002E-2</v>
      </c>
      <c r="BF74" s="4">
        <v>-0.08</v>
      </c>
      <c r="BG74" s="4">
        <v>0</v>
      </c>
      <c r="BH74" s="4">
        <v>-5.7500000000000002E-2</v>
      </c>
      <c r="BI74" s="4">
        <v>6.25E-2</v>
      </c>
    </row>
    <row r="75" spans="2:61" x14ac:dyDescent="0.25">
      <c r="B75" s="209">
        <f t="shared" si="4"/>
        <v>281.35895000000028</v>
      </c>
      <c r="C75">
        <v>-1.40679475</v>
      </c>
      <c r="D75">
        <f t="shared" si="5"/>
        <v>-2.0000000000000018E-2</v>
      </c>
      <c r="E75">
        <v>3.04</v>
      </c>
      <c r="F75" s="77">
        <v>38777</v>
      </c>
      <c r="G75" s="7">
        <v>3.06</v>
      </c>
      <c r="H75" s="7">
        <v>0.1585</v>
      </c>
      <c r="I75" s="4">
        <v>7.4548841089772028E-2</v>
      </c>
      <c r="J75" s="4">
        <v>-0.20499999999999999</v>
      </c>
      <c r="K75" s="4">
        <v>-0.22</v>
      </c>
      <c r="L75" s="15">
        <v>-2.2499999999999999E-2</v>
      </c>
      <c r="M75" s="15">
        <v>-0.27</v>
      </c>
      <c r="N75" s="4">
        <v>-2.5000000000000001E-3</v>
      </c>
      <c r="O75" s="4">
        <v>-0.06</v>
      </c>
      <c r="P75" s="4">
        <v>-9.5000000000000001E-2</v>
      </c>
      <c r="Q75" s="4">
        <v>-0.17499999999999999</v>
      </c>
      <c r="R75" s="4">
        <v>-0.20499999999999999</v>
      </c>
      <c r="S75" s="4">
        <v>-0.20499999999999999</v>
      </c>
      <c r="T75" s="4">
        <v>-6.1249999999999999E-2</v>
      </c>
      <c r="U75" s="4">
        <v>-0.05</v>
      </c>
      <c r="V75" s="4">
        <v>0.2225</v>
      </c>
      <c r="W75" s="4">
        <v>0.2225</v>
      </c>
      <c r="X75" s="4">
        <v>0.1875</v>
      </c>
      <c r="Y75" s="4">
        <v>2.5000000000000001E-3</v>
      </c>
      <c r="Z75" s="4">
        <v>0.26</v>
      </c>
      <c r="AA75" s="4">
        <v>0.30249999999999999</v>
      </c>
      <c r="AB75" s="4">
        <v>-2.6000000000000002E-2</v>
      </c>
      <c r="AC75" s="4">
        <v>-3.5000000000000003E-2</v>
      </c>
      <c r="AD75" s="4">
        <v>2.3E-3</v>
      </c>
      <c r="AE75" s="4">
        <v>-1.52E-2</v>
      </c>
      <c r="AF75" s="4">
        <v>5.0000000000000001E-3</v>
      </c>
      <c r="AG75" s="4">
        <v>5.0000000000000001E-4</v>
      </c>
      <c r="AH75" s="4">
        <v>-5.7500000000000002E-2</v>
      </c>
      <c r="AI75" s="4">
        <v>-4.2500000000000003E-2</v>
      </c>
      <c r="AJ75" s="4">
        <v>-4.5499999999999999E-2</v>
      </c>
      <c r="AK75" s="4">
        <v>-1.2500000000000001E-2</v>
      </c>
      <c r="AL75" s="4">
        <v>-0.06</v>
      </c>
      <c r="AM75" s="4">
        <v>-7.2499999999999995E-2</v>
      </c>
      <c r="AN75" s="4">
        <v>-1.2500000000000001E-2</v>
      </c>
      <c r="AO75" s="4">
        <v>1.3500000000000002E-2</v>
      </c>
      <c r="AP75" s="4">
        <v>0.88</v>
      </c>
      <c r="AQ75" s="4">
        <v>-2.75E-2</v>
      </c>
      <c r="AR75" s="4">
        <v>-0.3</v>
      </c>
      <c r="AS75" s="4">
        <v>-0.14499999999999999</v>
      </c>
      <c r="AT75" s="4">
        <v>-0.1875</v>
      </c>
      <c r="AU75" s="4">
        <v>-0.18</v>
      </c>
      <c r="AV75" s="4">
        <v>-0.25</v>
      </c>
      <c r="AW75" s="4">
        <v>-0.3</v>
      </c>
      <c r="AX75" s="4">
        <v>0.10249999999999999</v>
      </c>
      <c r="AY75" s="4">
        <v>-0.3</v>
      </c>
      <c r="AZ75" s="4">
        <v>0</v>
      </c>
      <c r="BA75" s="4">
        <v>-2.75E-2</v>
      </c>
      <c r="BB75" s="4">
        <v>-0.11550000000000001</v>
      </c>
      <c r="BC75" s="4">
        <v>-0.06</v>
      </c>
      <c r="BD75" s="4">
        <v>-9.0999999999999998E-2</v>
      </c>
      <c r="BE75" s="4">
        <v>-1.7500000000000002E-2</v>
      </c>
      <c r="BF75" s="4">
        <v>-0.08</v>
      </c>
      <c r="BG75" s="4">
        <v>0</v>
      </c>
      <c r="BH75" s="4">
        <v>-5.7500000000000002E-2</v>
      </c>
      <c r="BI75" s="4">
        <v>6.25E-2</v>
      </c>
    </row>
    <row r="76" spans="2:61" x14ac:dyDescent="0.25">
      <c r="B76" s="209">
        <f t="shared" si="4"/>
        <v>189.486704000017</v>
      </c>
      <c r="C76">
        <v>-0.94743352000000003</v>
      </c>
      <c r="D76">
        <f t="shared" si="5"/>
        <v>-2.0000000000001794E-2</v>
      </c>
      <c r="E76">
        <v>2.9039999999999986</v>
      </c>
      <c r="F76" s="77">
        <v>38808</v>
      </c>
      <c r="G76" s="7">
        <v>2.9240000000000004</v>
      </c>
      <c r="H76" s="7">
        <v>0.1575</v>
      </c>
      <c r="I76" s="4">
        <v>7.4570556525522011E-2</v>
      </c>
      <c r="J76" s="4">
        <v>-0.19500000000000001</v>
      </c>
      <c r="K76" s="4">
        <v>-0.21</v>
      </c>
      <c r="L76" s="15">
        <v>-0.15</v>
      </c>
      <c r="M76" s="15">
        <v>-0.26</v>
      </c>
      <c r="N76" s="4">
        <v>-0.13</v>
      </c>
      <c r="O76" s="4">
        <v>-5.7500000000000002E-2</v>
      </c>
      <c r="P76" s="4">
        <v>-7.7499999999999999E-2</v>
      </c>
      <c r="Q76" s="4">
        <v>-0.16500000000000001</v>
      </c>
      <c r="R76" s="4">
        <v>-0.19500000000000001</v>
      </c>
      <c r="S76" s="4">
        <v>-0.19500000000000001</v>
      </c>
      <c r="T76" s="4">
        <v>-3.875E-2</v>
      </c>
      <c r="U76" s="4">
        <v>-4.7500000000000001E-2</v>
      </c>
      <c r="V76" s="4">
        <v>0.17249999999999999</v>
      </c>
      <c r="W76" s="4">
        <v>0.17249999999999999</v>
      </c>
      <c r="X76" s="4">
        <v>8.7499999999999994E-2</v>
      </c>
      <c r="Y76" s="4">
        <v>0.11749999999999999</v>
      </c>
      <c r="Z76" s="4">
        <v>0.17749999999999999</v>
      </c>
      <c r="AA76" s="4">
        <v>0.19750000000000001</v>
      </c>
      <c r="AB76" s="4">
        <v>-2.5500000000000002E-2</v>
      </c>
      <c r="AC76" s="4">
        <v>-2.7700000000000002E-2</v>
      </c>
      <c r="AD76" s="4">
        <v>2.0500000000000002E-3</v>
      </c>
      <c r="AE76" s="4">
        <v>-1.545E-2</v>
      </c>
      <c r="AF76" s="4">
        <v>5.0000000000000001E-3</v>
      </c>
      <c r="AG76" s="4">
        <v>5.0000000000000001E-4</v>
      </c>
      <c r="AH76" s="4">
        <v>-5.5E-2</v>
      </c>
      <c r="AI76" s="4">
        <v>-4.7E-2</v>
      </c>
      <c r="AJ76" s="4">
        <v>-0.05</v>
      </c>
      <c r="AK76" s="4">
        <v>-1.7500000000000002E-2</v>
      </c>
      <c r="AL76" s="4">
        <v>-7.0000000000000007E-2</v>
      </c>
      <c r="AM76" s="4">
        <v>-0.03</v>
      </c>
      <c r="AN76" s="4">
        <v>-1.7500000000000002E-2</v>
      </c>
      <c r="AO76" s="4">
        <v>9.0000000000000011E-3</v>
      </c>
      <c r="AP76" s="4">
        <v>0.505</v>
      </c>
      <c r="AQ76" s="4">
        <v>1.4999999999999999E-2</v>
      </c>
      <c r="AR76" s="4">
        <v>-0.34250000000000003</v>
      </c>
      <c r="AS76" s="4">
        <v>-0.13</v>
      </c>
      <c r="AT76" s="4">
        <v>-0.16</v>
      </c>
      <c r="AU76" s="4">
        <v>-0.35</v>
      </c>
      <c r="AV76" s="4">
        <v>-0.29249999999999998</v>
      </c>
      <c r="AW76" s="4">
        <v>-0.34250000000000003</v>
      </c>
      <c r="AX76" s="4">
        <v>0.2175</v>
      </c>
      <c r="AY76" s="4">
        <v>-0.34250000000000003</v>
      </c>
      <c r="AZ76" s="4">
        <v>0</v>
      </c>
      <c r="BA76" s="4">
        <v>1.4999999999999999E-2</v>
      </c>
      <c r="BB76" s="4">
        <v>-7.6000000000000012E-2</v>
      </c>
      <c r="BC76" s="4">
        <v>-5.7500000000000002E-2</v>
      </c>
      <c r="BD76" s="4">
        <v>-5.6000000000000008E-2</v>
      </c>
      <c r="BE76" s="4">
        <v>-1.7500000000000002E-2</v>
      </c>
      <c r="BF76" s="4">
        <v>-6.25E-2</v>
      </c>
      <c r="BG76" s="4">
        <v>0</v>
      </c>
      <c r="BH76" s="4">
        <v>-5.5E-2</v>
      </c>
      <c r="BI76" s="4">
        <v>5.5E-2</v>
      </c>
    </row>
    <row r="77" spans="2:61" x14ac:dyDescent="0.25">
      <c r="B77" s="209">
        <f t="shared" si="4"/>
        <v>174.35379000000015</v>
      </c>
      <c r="C77">
        <v>-0.87176894999999999</v>
      </c>
      <c r="D77">
        <f t="shared" si="5"/>
        <v>-2.0000000000000018E-2</v>
      </c>
      <c r="E77">
        <v>2.8849999999999998</v>
      </c>
      <c r="F77" s="77">
        <v>38838</v>
      </c>
      <c r="G77" s="7">
        <v>2.9049999999999998</v>
      </c>
      <c r="H77" s="7">
        <v>0.1575</v>
      </c>
      <c r="I77" s="4">
        <v>7.4591571463493017E-2</v>
      </c>
      <c r="J77" s="4">
        <v>-0.19500000000000001</v>
      </c>
      <c r="K77" s="4">
        <v>-0.21</v>
      </c>
      <c r="L77" s="15">
        <v>-0.16500000000000001</v>
      </c>
      <c r="M77" s="15">
        <v>-0.26</v>
      </c>
      <c r="N77" s="4">
        <v>-0.14499999999999999</v>
      </c>
      <c r="O77" s="4">
        <v>-5.7500000000000002E-2</v>
      </c>
      <c r="P77" s="4">
        <v>-7.7499999999999999E-2</v>
      </c>
      <c r="Q77" s="4">
        <v>-0.16500000000000001</v>
      </c>
      <c r="R77" s="4">
        <v>-0.19500000000000001</v>
      </c>
      <c r="S77" s="4">
        <v>-0.19500000000000001</v>
      </c>
      <c r="T77" s="4">
        <v>-3.875E-2</v>
      </c>
      <c r="U77" s="4">
        <v>-4.7500000000000001E-2</v>
      </c>
      <c r="V77" s="4">
        <v>0.16250000000000001</v>
      </c>
      <c r="W77" s="4">
        <v>0.16250000000000001</v>
      </c>
      <c r="X77" s="4">
        <v>8.7499999999999994E-2</v>
      </c>
      <c r="Y77" s="4">
        <v>0.11749999999999999</v>
      </c>
      <c r="Z77" s="4">
        <v>0.16250000000000001</v>
      </c>
      <c r="AA77" s="4">
        <v>0.17249999999999999</v>
      </c>
      <c r="AB77" s="4">
        <v>-2.5500000000000002E-2</v>
      </c>
      <c r="AC77" s="4">
        <v>-2.7949999999999999E-2</v>
      </c>
      <c r="AD77" s="4">
        <v>2.0500000000000002E-3</v>
      </c>
      <c r="AE77" s="4">
        <v>-1.545E-2</v>
      </c>
      <c r="AF77" s="4">
        <v>5.0000000000000001E-3</v>
      </c>
      <c r="AG77" s="4">
        <v>5.0000000000000001E-4</v>
      </c>
      <c r="AH77" s="4">
        <v>-5.5E-2</v>
      </c>
      <c r="AI77" s="4">
        <v>-4.7E-2</v>
      </c>
      <c r="AJ77" s="4">
        <v>-0.05</v>
      </c>
      <c r="AK77" s="4">
        <v>-1.7500000000000002E-2</v>
      </c>
      <c r="AL77" s="4">
        <v>-7.0000000000000007E-2</v>
      </c>
      <c r="AM77" s="4">
        <v>-0.03</v>
      </c>
      <c r="AN77" s="4">
        <v>-1.7500000000000002E-2</v>
      </c>
      <c r="AO77" s="4">
        <v>9.0000000000000011E-3</v>
      </c>
      <c r="AP77" s="4">
        <v>0.40500000000000003</v>
      </c>
      <c r="AQ77" s="4">
        <v>1.4999999999999999E-2</v>
      </c>
      <c r="AR77" s="4">
        <v>-0.34250000000000003</v>
      </c>
      <c r="AS77" s="4">
        <v>-0.13</v>
      </c>
      <c r="AT77" s="4">
        <v>-0.16</v>
      </c>
      <c r="AU77" s="4">
        <v>-0.43</v>
      </c>
      <c r="AV77" s="4">
        <v>-0.29249999999999998</v>
      </c>
      <c r="AW77" s="4">
        <v>-0.34250000000000003</v>
      </c>
      <c r="AX77" s="4">
        <v>0.2175</v>
      </c>
      <c r="AY77" s="4">
        <v>-0.34250000000000003</v>
      </c>
      <c r="AZ77" s="4">
        <v>0</v>
      </c>
      <c r="BA77" s="4">
        <v>1.4999999999999999E-2</v>
      </c>
      <c r="BB77" s="4">
        <v>-7.6000000000000012E-2</v>
      </c>
      <c r="BC77" s="4">
        <v>-5.7500000000000002E-2</v>
      </c>
      <c r="BD77" s="4">
        <v>-5.8500000000000003E-2</v>
      </c>
      <c r="BE77" s="4">
        <v>-1.7500000000000002E-2</v>
      </c>
      <c r="BF77" s="4">
        <v>-6.25E-2</v>
      </c>
      <c r="BG77" s="4">
        <v>0</v>
      </c>
      <c r="BH77" s="4">
        <v>-5.5E-2</v>
      </c>
      <c r="BI77" s="4">
        <v>5.5E-2</v>
      </c>
    </row>
    <row r="78" spans="2:61" x14ac:dyDescent="0.25">
      <c r="B78" s="209">
        <f t="shared" si="4"/>
        <v>163.49404800000377</v>
      </c>
      <c r="C78">
        <v>-0.81747024000000001</v>
      </c>
      <c r="D78">
        <f t="shared" si="5"/>
        <v>-2.0000000000000462E-2</v>
      </c>
      <c r="E78">
        <v>2.8829999999999996</v>
      </c>
      <c r="F78" s="77">
        <v>38869</v>
      </c>
      <c r="G78" s="7">
        <v>2.903</v>
      </c>
      <c r="H78" s="7">
        <v>0.1575</v>
      </c>
      <c r="I78" s="4">
        <v>7.4613286899549019E-2</v>
      </c>
      <c r="J78" s="4">
        <v>-0.19500000000000001</v>
      </c>
      <c r="K78" s="4">
        <v>-0.21</v>
      </c>
      <c r="L78" s="15">
        <v>-0.17499999999999999</v>
      </c>
      <c r="M78" s="15">
        <v>-0.26</v>
      </c>
      <c r="N78" s="4">
        <v>-0.155</v>
      </c>
      <c r="O78" s="4">
        <v>-5.7500000000000002E-2</v>
      </c>
      <c r="P78" s="4">
        <v>-7.7499999999999999E-2</v>
      </c>
      <c r="Q78" s="4">
        <v>-0.16500000000000001</v>
      </c>
      <c r="R78" s="4">
        <v>-0.19500000000000001</v>
      </c>
      <c r="S78" s="4">
        <v>-0.19500000000000001</v>
      </c>
      <c r="T78" s="4">
        <v>-3.6249999999999998E-2</v>
      </c>
      <c r="U78" s="4">
        <v>-4.7500000000000001E-2</v>
      </c>
      <c r="V78" s="4">
        <v>0.1575</v>
      </c>
      <c r="W78" s="4">
        <v>0.1575</v>
      </c>
      <c r="X78" s="4">
        <v>8.2500000000000004E-2</v>
      </c>
      <c r="Y78" s="4">
        <v>0.11749999999999999</v>
      </c>
      <c r="Z78" s="4">
        <v>0.16250000000000001</v>
      </c>
      <c r="AA78" s="4">
        <v>0.17249999999999999</v>
      </c>
      <c r="AB78" s="4">
        <v>-2.5500000000000002E-2</v>
      </c>
      <c r="AC78" s="4">
        <v>-2.7949999999999999E-2</v>
      </c>
      <c r="AD78" s="4">
        <v>2.0500000000000002E-3</v>
      </c>
      <c r="AE78" s="4">
        <v>-1.545E-2</v>
      </c>
      <c r="AF78" s="4">
        <v>5.0000000000000001E-3</v>
      </c>
      <c r="AG78" s="4">
        <v>5.0000000000000001E-4</v>
      </c>
      <c r="AH78" s="4">
        <v>-5.5E-2</v>
      </c>
      <c r="AI78" s="4">
        <v>-4.9000000000000002E-2</v>
      </c>
      <c r="AJ78" s="4">
        <v>-4.7500000000000001E-2</v>
      </c>
      <c r="AK78" s="4">
        <v>-0.05</v>
      </c>
      <c r="AL78" s="4">
        <v>-8.5999999999999993E-2</v>
      </c>
      <c r="AM78" s="4">
        <v>-2.5000000000000001E-2</v>
      </c>
      <c r="AN78" s="4">
        <v>-1.7500000000000002E-2</v>
      </c>
      <c r="AO78" s="4">
        <v>9.0000000000000011E-3</v>
      </c>
      <c r="AP78" s="4">
        <v>0.41499999999999998</v>
      </c>
      <c r="AQ78" s="4">
        <v>0.02</v>
      </c>
      <c r="AR78" s="4">
        <v>-0.34250000000000003</v>
      </c>
      <c r="AS78" s="4">
        <v>-0.13</v>
      </c>
      <c r="AT78" s="4">
        <v>-0.16</v>
      </c>
      <c r="AU78" s="4">
        <v>-0.43</v>
      </c>
      <c r="AV78" s="4">
        <v>-0.29249999999999998</v>
      </c>
      <c r="AW78" s="4">
        <v>-0.34250000000000003</v>
      </c>
      <c r="AX78" s="4">
        <v>0.2175</v>
      </c>
      <c r="AY78" s="4">
        <v>-0.34250000000000003</v>
      </c>
      <c r="AZ78" s="4">
        <v>0</v>
      </c>
      <c r="BA78" s="4">
        <v>0.02</v>
      </c>
      <c r="BB78" s="4">
        <v>-9.0999999999999998E-2</v>
      </c>
      <c r="BC78" s="4">
        <v>-5.7500000000000002E-2</v>
      </c>
      <c r="BD78" s="4">
        <v>-6.1000000000000006E-2</v>
      </c>
      <c r="BE78" s="4">
        <v>-0.05</v>
      </c>
      <c r="BF78" s="4">
        <v>-6.25E-2</v>
      </c>
      <c r="BG78" s="4">
        <v>0</v>
      </c>
      <c r="BH78" s="4">
        <v>-5.5E-2</v>
      </c>
      <c r="BI78" s="4">
        <v>5.5E-2</v>
      </c>
    </row>
    <row r="79" spans="2:61" x14ac:dyDescent="0.25">
      <c r="B79" s="209">
        <f t="shared" si="4"/>
        <v>232.65039800000022</v>
      </c>
      <c r="C79">
        <v>-1.16325199</v>
      </c>
      <c r="D79">
        <f t="shared" si="5"/>
        <v>-2.0000000000000018E-2</v>
      </c>
      <c r="E79">
        <v>2.93</v>
      </c>
      <c r="F79" s="77">
        <v>38899</v>
      </c>
      <c r="G79" s="7">
        <v>2.95</v>
      </c>
      <c r="H79" s="7">
        <v>0.1575</v>
      </c>
      <c r="I79" s="4">
        <v>7.4634301837815012E-2</v>
      </c>
      <c r="J79" s="4">
        <v>-0.19500000000000001</v>
      </c>
      <c r="K79" s="4">
        <v>-0.21</v>
      </c>
      <c r="L79" s="15">
        <v>-0.17499999999999999</v>
      </c>
      <c r="M79" s="15">
        <v>-0.28000000000000003</v>
      </c>
      <c r="N79" s="4">
        <v>-0.155</v>
      </c>
      <c r="O79" s="4">
        <v>-5.7500000000000002E-2</v>
      </c>
      <c r="P79" s="4">
        <v>-7.7499999999999999E-2</v>
      </c>
      <c r="Q79" s="4">
        <v>-0.16500000000000001</v>
      </c>
      <c r="R79" s="4">
        <v>-0.19500000000000001</v>
      </c>
      <c r="S79" s="4">
        <v>-0.19500000000000001</v>
      </c>
      <c r="T79" s="4">
        <v>-3.5000000000000003E-2</v>
      </c>
      <c r="U79" s="4">
        <v>-4.7500000000000001E-2</v>
      </c>
      <c r="V79" s="4">
        <v>0.14749999999999999</v>
      </c>
      <c r="W79" s="4">
        <v>0.14749999999999999</v>
      </c>
      <c r="X79" s="4">
        <v>7.2499999999999995E-2</v>
      </c>
      <c r="Y79" s="4">
        <v>0.11749999999999999</v>
      </c>
      <c r="Z79" s="4">
        <v>0.16250000000000001</v>
      </c>
      <c r="AA79" s="4">
        <v>0.185</v>
      </c>
      <c r="AB79" s="4">
        <v>-2.5500000000000002E-2</v>
      </c>
      <c r="AC79" s="4">
        <v>-2.7949999999999999E-2</v>
      </c>
      <c r="AD79" s="4">
        <v>2.0500000000000002E-3</v>
      </c>
      <c r="AE79" s="4">
        <v>-1.545E-2</v>
      </c>
      <c r="AF79" s="4">
        <v>5.0000000000000001E-3</v>
      </c>
      <c r="AG79" s="4">
        <v>5.0000000000000001E-4</v>
      </c>
      <c r="AH79" s="4">
        <v>-5.5E-2</v>
      </c>
      <c r="AI79" s="4">
        <v>-4.9000000000000002E-2</v>
      </c>
      <c r="AJ79" s="4">
        <v>-4.7500000000000001E-2</v>
      </c>
      <c r="AK79" s="4">
        <v>-1.6500000000000001E-2</v>
      </c>
      <c r="AL79" s="4">
        <v>-7.0000000000000007E-2</v>
      </c>
      <c r="AM79" s="4">
        <v>-2.2499999999999999E-2</v>
      </c>
      <c r="AN79" s="4">
        <v>-1.7500000000000002E-2</v>
      </c>
      <c r="AO79" s="4">
        <v>9.0000000000000011E-3</v>
      </c>
      <c r="AP79" s="4">
        <v>0.45</v>
      </c>
      <c r="AQ79" s="4">
        <v>2.2499999999999999E-2</v>
      </c>
      <c r="AR79" s="4">
        <v>-0.34250000000000003</v>
      </c>
      <c r="AS79" s="4">
        <v>-0.13</v>
      </c>
      <c r="AT79" s="4">
        <v>-0.16</v>
      </c>
      <c r="AU79" s="4">
        <v>-0.43</v>
      </c>
      <c r="AV79" s="4">
        <v>-0.29249999999999998</v>
      </c>
      <c r="AW79" s="4">
        <v>-0.34250000000000003</v>
      </c>
      <c r="AX79" s="4">
        <v>0.2175</v>
      </c>
      <c r="AY79" s="4">
        <v>-0.34250000000000003</v>
      </c>
      <c r="AZ79" s="4">
        <v>0</v>
      </c>
      <c r="BA79" s="4">
        <v>2.2499999999999999E-2</v>
      </c>
      <c r="BB79" s="4">
        <v>-8.3500000000000005E-2</v>
      </c>
      <c r="BC79" s="4">
        <v>-5.7500000000000002E-2</v>
      </c>
      <c r="BD79" s="4">
        <v>-6.1000000000000006E-2</v>
      </c>
      <c r="BE79" s="4">
        <v>-1.6500000000000001E-2</v>
      </c>
      <c r="BF79" s="4">
        <v>-6.25E-2</v>
      </c>
      <c r="BG79" s="4">
        <v>0</v>
      </c>
      <c r="BH79" s="4">
        <v>-5.5E-2</v>
      </c>
      <c r="BI79" s="4">
        <v>5.5E-2</v>
      </c>
    </row>
    <row r="80" spans="2:61" x14ac:dyDescent="0.25">
      <c r="B80" s="209">
        <f t="shared" si="4"/>
        <v>234.91569600000022</v>
      </c>
      <c r="C80">
        <v>-1.1745784800000001</v>
      </c>
      <c r="D80">
        <f t="shared" si="5"/>
        <v>-2.0000000000000018E-2</v>
      </c>
      <c r="E80">
        <v>2.9249999999999998</v>
      </c>
      <c r="F80" s="77">
        <v>38930</v>
      </c>
      <c r="G80" s="7">
        <v>2.9449999999999998</v>
      </c>
      <c r="H80" s="7">
        <v>0.1575</v>
      </c>
      <c r="I80" s="4">
        <v>7.4656017274178005E-2</v>
      </c>
      <c r="J80" s="4">
        <v>-0.19500000000000001</v>
      </c>
      <c r="K80" s="4">
        <v>-0.21</v>
      </c>
      <c r="L80" s="15">
        <v>-0.17499999999999999</v>
      </c>
      <c r="M80" s="15">
        <v>-0.28000000000000003</v>
      </c>
      <c r="N80" s="4">
        <v>-0.155</v>
      </c>
      <c r="O80" s="4">
        <v>-5.7500000000000002E-2</v>
      </c>
      <c r="P80" s="4">
        <v>-7.7499999999999999E-2</v>
      </c>
      <c r="Q80" s="4">
        <v>-0.16500000000000001</v>
      </c>
      <c r="R80" s="4">
        <v>-0.19500000000000001</v>
      </c>
      <c r="S80" s="4">
        <v>-0.19500000000000001</v>
      </c>
      <c r="T80" s="4">
        <v>-3.3750000000000002E-2</v>
      </c>
      <c r="U80" s="4">
        <v>-4.7500000000000001E-2</v>
      </c>
      <c r="V80" s="4">
        <v>0.14499999999999999</v>
      </c>
      <c r="W80" s="4">
        <v>0.14499999999999999</v>
      </c>
      <c r="X80" s="4">
        <v>7.0000000000000007E-2</v>
      </c>
      <c r="Y80" s="4">
        <v>0.11749999999999999</v>
      </c>
      <c r="Z80" s="4">
        <v>0.16250000000000001</v>
      </c>
      <c r="AA80" s="4">
        <v>0.185</v>
      </c>
      <c r="AB80" s="4">
        <v>-2.5500000000000002E-2</v>
      </c>
      <c r="AC80" s="4">
        <v>-2.7949999999999999E-2</v>
      </c>
      <c r="AD80" s="4">
        <v>2.2500000000000003E-3</v>
      </c>
      <c r="AE80" s="4">
        <v>-1.5250000000000001E-2</v>
      </c>
      <c r="AF80" s="4">
        <v>5.0000000000000001E-3</v>
      </c>
      <c r="AG80" s="4">
        <v>5.0000000000000001E-4</v>
      </c>
      <c r="AH80" s="4">
        <v>-5.5E-2</v>
      </c>
      <c r="AI80" s="4">
        <v>-4.9000000000000002E-2</v>
      </c>
      <c r="AJ80" s="4">
        <v>-4.7500000000000001E-2</v>
      </c>
      <c r="AK80" s="4">
        <v>-1.6500000000000001E-2</v>
      </c>
      <c r="AL80" s="4">
        <v>-7.0000000000000007E-2</v>
      </c>
      <c r="AM80" s="4">
        <v>-0.02</v>
      </c>
      <c r="AN80" s="4">
        <v>-1.7500000000000002E-2</v>
      </c>
      <c r="AO80" s="4">
        <v>9.0000000000000011E-3</v>
      </c>
      <c r="AP80" s="4">
        <v>0.505</v>
      </c>
      <c r="AQ80" s="4">
        <v>2.5000000000000001E-2</v>
      </c>
      <c r="AR80" s="4">
        <v>-0.34250000000000003</v>
      </c>
      <c r="AS80" s="4">
        <v>-0.13</v>
      </c>
      <c r="AT80" s="4">
        <v>-0.16</v>
      </c>
      <c r="AU80" s="4">
        <v>-0.43</v>
      </c>
      <c r="AV80" s="4">
        <v>-0.29249999999999998</v>
      </c>
      <c r="AW80" s="4">
        <v>-0.34250000000000003</v>
      </c>
      <c r="AX80" s="4">
        <v>0.2175</v>
      </c>
      <c r="AY80" s="4">
        <v>-0.34250000000000003</v>
      </c>
      <c r="AZ80" s="4">
        <v>0</v>
      </c>
      <c r="BA80" s="4">
        <v>2.5000000000000001E-2</v>
      </c>
      <c r="BB80" s="4">
        <v>-8.3500000000000005E-2</v>
      </c>
      <c r="BC80" s="4">
        <v>-5.7500000000000002E-2</v>
      </c>
      <c r="BD80" s="4">
        <v>-6.1000000000000006E-2</v>
      </c>
      <c r="BE80" s="4">
        <v>-1.6500000000000001E-2</v>
      </c>
      <c r="BF80" s="4">
        <v>-6.25E-2</v>
      </c>
      <c r="BG80" s="4">
        <v>0</v>
      </c>
      <c r="BH80" s="4">
        <v>-5.5E-2</v>
      </c>
      <c r="BI80" s="4">
        <v>5.5E-2</v>
      </c>
    </row>
    <row r="81" spans="2:61" x14ac:dyDescent="0.25">
      <c r="B81" s="209">
        <f t="shared" si="4"/>
        <v>299.81642600000026</v>
      </c>
      <c r="C81">
        <v>-1.4990821299999999</v>
      </c>
      <c r="D81">
        <f t="shared" si="5"/>
        <v>-2.0000000000000018E-2</v>
      </c>
      <c r="E81">
        <v>2.9119999999999999</v>
      </c>
      <c r="F81" s="77">
        <v>38961</v>
      </c>
      <c r="G81" s="7">
        <v>2.9319999999999999</v>
      </c>
      <c r="H81" s="7">
        <v>0.1575</v>
      </c>
      <c r="I81" s="4">
        <v>7.4677732710695013E-2</v>
      </c>
      <c r="J81" s="4">
        <v>-0.19500000000000001</v>
      </c>
      <c r="K81" s="4">
        <v>-0.21</v>
      </c>
      <c r="L81" s="15">
        <v>-0.16500000000000001</v>
      </c>
      <c r="M81" s="15">
        <v>-0.28000000000000003</v>
      </c>
      <c r="N81" s="4">
        <v>-0.14499999999999999</v>
      </c>
      <c r="O81" s="4">
        <v>-5.7500000000000002E-2</v>
      </c>
      <c r="P81" s="4">
        <v>-7.7499999999999999E-2</v>
      </c>
      <c r="Q81" s="4">
        <v>-0.16500000000000001</v>
      </c>
      <c r="R81" s="4">
        <v>-0.19500000000000001</v>
      </c>
      <c r="S81" s="4">
        <v>-0.19500000000000001</v>
      </c>
      <c r="T81" s="4">
        <v>-3.7499999999999999E-2</v>
      </c>
      <c r="U81" s="4">
        <v>-4.7500000000000001E-2</v>
      </c>
      <c r="V81" s="4">
        <v>0.14249999999999999</v>
      </c>
      <c r="W81" s="4">
        <v>0.14249999999999999</v>
      </c>
      <c r="X81" s="4">
        <v>6.7500000000000004E-2</v>
      </c>
      <c r="Y81" s="4">
        <v>0.11749999999999999</v>
      </c>
      <c r="Z81" s="4">
        <v>0.16250000000000001</v>
      </c>
      <c r="AA81" s="4">
        <v>0.16250000000000001</v>
      </c>
      <c r="AB81" s="4">
        <v>-2.5500000000000002E-2</v>
      </c>
      <c r="AC81" s="4">
        <v>-2.775E-2</v>
      </c>
      <c r="AD81" s="4">
        <v>2.2500000000000003E-3</v>
      </c>
      <c r="AE81" s="4">
        <v>-1.5250000000000001E-2</v>
      </c>
      <c r="AF81" s="4">
        <v>5.0000000000000001E-3</v>
      </c>
      <c r="AG81" s="4">
        <v>5.0000000000000001E-4</v>
      </c>
      <c r="AH81" s="4">
        <v>-5.5E-2</v>
      </c>
      <c r="AI81" s="4">
        <v>-4.6500000000000007E-2</v>
      </c>
      <c r="AJ81" s="4">
        <v>-5.2499999999999998E-2</v>
      </c>
      <c r="AK81" s="4">
        <v>-1.9000000000000003E-2</v>
      </c>
      <c r="AL81" s="4">
        <v>-7.0000000000000007E-2</v>
      </c>
      <c r="AM81" s="4">
        <v>-2.75E-2</v>
      </c>
      <c r="AN81" s="4">
        <v>-1.7500000000000002E-2</v>
      </c>
      <c r="AO81" s="4">
        <v>9.0000000000000011E-3</v>
      </c>
      <c r="AP81" s="4">
        <v>0.41</v>
      </c>
      <c r="AQ81" s="4">
        <v>1.7500000000000002E-2</v>
      </c>
      <c r="AR81" s="4">
        <v>-0.34250000000000003</v>
      </c>
      <c r="AS81" s="4">
        <v>-0.13</v>
      </c>
      <c r="AT81" s="4">
        <v>-0.16</v>
      </c>
      <c r="AU81" s="4">
        <v>-0.43</v>
      </c>
      <c r="AV81" s="4">
        <v>-0.29249999999999998</v>
      </c>
      <c r="AW81" s="4">
        <v>-0.34250000000000003</v>
      </c>
      <c r="AX81" s="4">
        <v>0.2175</v>
      </c>
      <c r="AY81" s="4">
        <v>-0.34250000000000003</v>
      </c>
      <c r="AZ81" s="4">
        <v>0</v>
      </c>
      <c r="BA81" s="4">
        <v>1.7500000000000002E-2</v>
      </c>
      <c r="BB81" s="4">
        <v>-8.8499999999999995E-2</v>
      </c>
      <c r="BC81" s="4">
        <v>-5.7500000000000002E-2</v>
      </c>
      <c r="BD81" s="4">
        <v>-8.3500000000000005E-2</v>
      </c>
      <c r="BE81" s="4">
        <v>-1.9000000000000003E-2</v>
      </c>
      <c r="BF81" s="4">
        <v>-6.25E-2</v>
      </c>
      <c r="BG81" s="4">
        <v>0</v>
      </c>
      <c r="BH81" s="4">
        <v>-5.5E-2</v>
      </c>
      <c r="BI81" s="4">
        <v>5.5E-2</v>
      </c>
    </row>
    <row r="82" spans="2:61" x14ac:dyDescent="0.25">
      <c r="B82" s="209">
        <f t="shared" si="4"/>
        <v>246.76732400001663</v>
      </c>
      <c r="C82">
        <v>-1.2338366199999999</v>
      </c>
      <c r="D82">
        <f t="shared" si="5"/>
        <v>-2.000000000000135E-2</v>
      </c>
      <c r="E82">
        <v>2.9269999999999987</v>
      </c>
      <c r="F82" s="77">
        <v>38991</v>
      </c>
      <c r="G82" s="7">
        <v>2.9470000000000001</v>
      </c>
      <c r="H82" s="7">
        <v>0.1575</v>
      </c>
      <c r="I82" s="4">
        <v>7.4698747649409009E-2</v>
      </c>
      <c r="J82" s="4">
        <v>-0.19500000000000001</v>
      </c>
      <c r="K82" s="4">
        <v>-0.21</v>
      </c>
      <c r="L82" s="15">
        <v>-0.15</v>
      </c>
      <c r="M82" s="15">
        <v>-0.28000000000000003</v>
      </c>
      <c r="N82" s="4">
        <v>-0.13</v>
      </c>
      <c r="O82" s="4">
        <v>-5.7500000000000002E-2</v>
      </c>
      <c r="P82" s="4">
        <v>-7.7499999999999999E-2</v>
      </c>
      <c r="Q82" s="4">
        <v>-0.16500000000000001</v>
      </c>
      <c r="R82" s="4">
        <v>-0.19500000000000001</v>
      </c>
      <c r="S82" s="4">
        <v>-0.19500000000000001</v>
      </c>
      <c r="T82" s="4">
        <v>-4.2500000000000003E-2</v>
      </c>
      <c r="U82" s="4">
        <v>-4.7500000000000001E-2</v>
      </c>
      <c r="V82" s="4">
        <v>0.1575</v>
      </c>
      <c r="W82" s="4">
        <v>0.1575</v>
      </c>
      <c r="X82" s="4">
        <v>8.2500000000000004E-2</v>
      </c>
      <c r="Y82" s="4">
        <v>0.11749999999999999</v>
      </c>
      <c r="Z82" s="4">
        <v>0.16500000000000001</v>
      </c>
      <c r="AA82" s="4">
        <v>0.185</v>
      </c>
      <c r="AB82" s="4">
        <v>-2.5500000000000002E-2</v>
      </c>
      <c r="AC82" s="4">
        <v>-2.775E-2</v>
      </c>
      <c r="AD82" s="4">
        <v>-1.3500000000000002E-2</v>
      </c>
      <c r="AE82" s="4">
        <v>-3.1000000000000003E-2</v>
      </c>
      <c r="AF82" s="4">
        <v>5.0000000000000001E-3</v>
      </c>
      <c r="AG82" s="4">
        <v>5.0000000000000001E-4</v>
      </c>
      <c r="AH82" s="4">
        <v>-5.5E-2</v>
      </c>
      <c r="AI82" s="4">
        <v>-4.6500000000000007E-2</v>
      </c>
      <c r="AJ82" s="4">
        <v>-5.2499999999999998E-2</v>
      </c>
      <c r="AK82" s="4">
        <v>-1.9000000000000003E-2</v>
      </c>
      <c r="AL82" s="4">
        <v>-5.5E-2</v>
      </c>
      <c r="AM82" s="4">
        <v>-3.7499999999999999E-2</v>
      </c>
      <c r="AN82" s="4">
        <v>-1.7500000000000002E-2</v>
      </c>
      <c r="AO82" s="4">
        <v>9.0000000000000011E-3</v>
      </c>
      <c r="AP82" s="4">
        <v>0.34499999999999997</v>
      </c>
      <c r="AQ82" s="4">
        <v>7.4999999999999997E-3</v>
      </c>
      <c r="AR82" s="4">
        <v>-0.34250000000000003</v>
      </c>
      <c r="AS82" s="4">
        <v>-0.13</v>
      </c>
      <c r="AT82" s="4">
        <v>-0.16</v>
      </c>
      <c r="AU82" s="4">
        <v>-0.43</v>
      </c>
      <c r="AV82" s="4">
        <v>-0.29249999999999998</v>
      </c>
      <c r="AW82" s="4">
        <v>-0.34250000000000003</v>
      </c>
      <c r="AX82" s="4">
        <v>0.2175</v>
      </c>
      <c r="AY82" s="4">
        <v>-0.34250000000000003</v>
      </c>
      <c r="AZ82" s="4">
        <v>0</v>
      </c>
      <c r="BA82" s="4">
        <v>7.4999999999999997E-3</v>
      </c>
      <c r="BB82" s="4">
        <v>-9.35E-2</v>
      </c>
      <c r="BC82" s="4">
        <v>-5.7500000000000002E-2</v>
      </c>
      <c r="BD82" s="4">
        <v>-8.3500000000000005E-2</v>
      </c>
      <c r="BE82" s="4">
        <v>-1.9000000000000003E-2</v>
      </c>
      <c r="BF82" s="4">
        <v>-6.25E-2</v>
      </c>
      <c r="BG82" s="4">
        <v>0</v>
      </c>
      <c r="BH82" s="4">
        <v>-5.5E-2</v>
      </c>
      <c r="BI82" s="4">
        <v>5.5E-2</v>
      </c>
    </row>
    <row r="83" spans="2:61" x14ac:dyDescent="0.25">
      <c r="B83" s="209">
        <f t="shared" si="4"/>
        <v>232.73415400001051</v>
      </c>
      <c r="C83">
        <v>-1.16367077</v>
      </c>
      <c r="D83">
        <f t="shared" si="5"/>
        <v>-2.0000000000000906E-2</v>
      </c>
      <c r="E83">
        <v>3.0119999999999991</v>
      </c>
      <c r="F83" s="77">
        <v>39022</v>
      </c>
      <c r="G83" s="7">
        <v>3.032</v>
      </c>
      <c r="H83" s="7">
        <v>0.1575</v>
      </c>
      <c r="I83" s="4">
        <v>7.4720463086232022E-2</v>
      </c>
      <c r="J83" s="4">
        <v>-0.19</v>
      </c>
      <c r="K83" s="4">
        <v>-0.20499999999999999</v>
      </c>
      <c r="L83" s="15">
        <v>-0.1125</v>
      </c>
      <c r="M83" s="15">
        <v>-0.27500000000000002</v>
      </c>
      <c r="N83" s="4">
        <v>-9.2499999999999999E-2</v>
      </c>
      <c r="O83" s="4">
        <v>-5.7500000000000002E-2</v>
      </c>
      <c r="P83" s="4">
        <v>-9.2499999999999999E-2</v>
      </c>
      <c r="Q83" s="4">
        <v>-0.16</v>
      </c>
      <c r="R83" s="4">
        <v>-0.19</v>
      </c>
      <c r="S83" s="4">
        <v>-0.19</v>
      </c>
      <c r="T83" s="4">
        <v>-6.25E-2</v>
      </c>
      <c r="U83" s="4">
        <v>-4.7500000000000001E-2</v>
      </c>
      <c r="V83" s="4">
        <v>0.19750000000000001</v>
      </c>
      <c r="W83" s="4">
        <v>0.19750000000000001</v>
      </c>
      <c r="X83" s="4">
        <v>0.13500000000000001</v>
      </c>
      <c r="Y83" s="4">
        <v>2.5000000000000001E-3</v>
      </c>
      <c r="Z83" s="4">
        <v>0.24</v>
      </c>
      <c r="AA83" s="4">
        <v>0.28749999999999998</v>
      </c>
      <c r="AB83" s="4">
        <v>-2.8500000000000001E-2</v>
      </c>
      <c r="AC83" s="4">
        <v>-0.04</v>
      </c>
      <c r="AD83" s="4">
        <v>-1.2500000000000001E-2</v>
      </c>
      <c r="AE83" s="4">
        <v>-0.03</v>
      </c>
      <c r="AF83" s="4">
        <v>5.0000000000000001E-3</v>
      </c>
      <c r="AG83" s="4">
        <v>2.5000000000000001E-3</v>
      </c>
      <c r="AH83" s="4">
        <v>-5.7500000000000002E-2</v>
      </c>
      <c r="AI83" s="4">
        <v>-4.2000000000000003E-2</v>
      </c>
      <c r="AJ83" s="4">
        <v>-5.0499999999999996E-2</v>
      </c>
      <c r="AK83" s="4">
        <v>-1.1500000000000002E-2</v>
      </c>
      <c r="AL83" s="4">
        <v>-5.6500000000000002E-2</v>
      </c>
      <c r="AM83" s="4">
        <v>-7.7499999999999999E-2</v>
      </c>
      <c r="AN83" s="4">
        <v>-1.2500000000000001E-2</v>
      </c>
      <c r="AO83" s="4">
        <v>1.4000000000000002E-2</v>
      </c>
      <c r="AP83" s="4">
        <v>0.72499999999999998</v>
      </c>
      <c r="AQ83" s="4">
        <v>-3.2500000000000001E-2</v>
      </c>
      <c r="AR83" s="4">
        <v>-0.3</v>
      </c>
      <c r="AS83" s="4">
        <v>-0.14499999999999999</v>
      </c>
      <c r="AT83" s="4">
        <v>-0.1875</v>
      </c>
      <c r="AU83" s="4">
        <v>0.01</v>
      </c>
      <c r="AV83" s="4">
        <v>-0.25</v>
      </c>
      <c r="AW83" s="4">
        <v>-0.3</v>
      </c>
      <c r="AX83" s="4">
        <v>0.10249999999999999</v>
      </c>
      <c r="AY83" s="4">
        <v>-0.3</v>
      </c>
      <c r="AZ83" s="4">
        <v>0</v>
      </c>
      <c r="BA83" s="4">
        <v>-3.2500000000000001E-2</v>
      </c>
      <c r="BB83" s="4">
        <v>-0.11599999999999999</v>
      </c>
      <c r="BC83" s="4">
        <v>-5.7500000000000002E-2</v>
      </c>
      <c r="BD83" s="4">
        <v>-8.8499999999999995E-2</v>
      </c>
      <c r="BE83" s="4">
        <v>-1.6500000000000001E-2</v>
      </c>
      <c r="BF83" s="4">
        <v>-7.7499999999999999E-2</v>
      </c>
      <c r="BG83" s="4">
        <v>0</v>
      </c>
      <c r="BH83" s="4">
        <v>-5.7500000000000002E-2</v>
      </c>
      <c r="BI83" s="4">
        <v>6.25E-2</v>
      </c>
    </row>
    <row r="84" spans="2:61" x14ac:dyDescent="0.25">
      <c r="B84" s="209">
        <f t="shared" si="4"/>
        <v>96.399654000000098</v>
      </c>
      <c r="C84">
        <v>-0.48199827000000001</v>
      </c>
      <c r="D84">
        <f t="shared" si="5"/>
        <v>-2.0000000000000018E-2</v>
      </c>
      <c r="E84">
        <v>3.1030000000000002</v>
      </c>
      <c r="F84" s="77">
        <v>39052</v>
      </c>
      <c r="G84" s="7">
        <v>3.1230000000000002</v>
      </c>
      <c r="H84" s="7">
        <v>0.1575</v>
      </c>
      <c r="I84" s="4">
        <v>7.4741478025242017E-2</v>
      </c>
      <c r="J84" s="4">
        <v>-0.19750000000000001</v>
      </c>
      <c r="K84" s="4">
        <v>-0.21249999999999999</v>
      </c>
      <c r="L84" s="15">
        <v>-0.105</v>
      </c>
      <c r="M84" s="15">
        <v>-0.28249999999999997</v>
      </c>
      <c r="N84" s="4">
        <v>-8.5000000000000006E-2</v>
      </c>
      <c r="O84" s="4">
        <v>-5.7500000000000002E-2</v>
      </c>
      <c r="P84" s="4">
        <v>-9.2499999999999999E-2</v>
      </c>
      <c r="Q84" s="4">
        <v>-0.16750000000000001</v>
      </c>
      <c r="R84" s="4">
        <v>-0.19750000000000001</v>
      </c>
      <c r="S84" s="4">
        <v>-0.19750000000000001</v>
      </c>
      <c r="T84" s="4">
        <v>-7.3749999999999996E-2</v>
      </c>
      <c r="U84" s="4">
        <v>-4.7500000000000001E-2</v>
      </c>
      <c r="V84" s="4">
        <v>0.23749999999999999</v>
      </c>
      <c r="W84" s="4">
        <v>0.23749999999999999</v>
      </c>
      <c r="X84" s="4">
        <v>0.17499999999999999</v>
      </c>
      <c r="Y84" s="4">
        <v>2.5000000000000001E-3</v>
      </c>
      <c r="Z84" s="4">
        <v>0.29499999999999998</v>
      </c>
      <c r="AA84" s="4">
        <v>0.33750000000000002</v>
      </c>
      <c r="AB84" s="4">
        <v>-2.8500000000000001E-2</v>
      </c>
      <c r="AC84" s="4">
        <v>-3.2500000000000001E-2</v>
      </c>
      <c r="AD84" s="4">
        <v>-1.2500000000000001E-2</v>
      </c>
      <c r="AE84" s="4">
        <v>-0.03</v>
      </c>
      <c r="AF84" s="4">
        <v>5.0000000000000001E-3</v>
      </c>
      <c r="AG84" s="4">
        <v>2.5000000000000001E-3</v>
      </c>
      <c r="AH84" s="4">
        <v>-5.7500000000000002E-2</v>
      </c>
      <c r="AI84" s="4">
        <v>-4.0500000000000001E-2</v>
      </c>
      <c r="AJ84" s="4">
        <v>-5.2999999999999999E-2</v>
      </c>
      <c r="AK84" s="4">
        <v>-1.1500000000000002E-2</v>
      </c>
      <c r="AL84" s="4">
        <v>-5.6500000000000002E-2</v>
      </c>
      <c r="AM84" s="4">
        <v>-0.1</v>
      </c>
      <c r="AN84" s="4">
        <v>-1.2500000000000001E-2</v>
      </c>
      <c r="AO84" s="4">
        <v>1.4000000000000002E-2</v>
      </c>
      <c r="AP84" s="4">
        <v>1.0449999999999999</v>
      </c>
      <c r="AQ84" s="4">
        <v>-5.5E-2</v>
      </c>
      <c r="AR84" s="4">
        <v>-0.3</v>
      </c>
      <c r="AS84" s="4">
        <v>-0.14499999999999999</v>
      </c>
      <c r="AT84" s="4">
        <v>-0.1875</v>
      </c>
      <c r="AU84" s="4">
        <v>7.0000000000000007E-2</v>
      </c>
      <c r="AV84" s="4">
        <v>-0.25</v>
      </c>
      <c r="AW84" s="4">
        <v>-0.3</v>
      </c>
      <c r="AX84" s="4">
        <v>0.10249999999999999</v>
      </c>
      <c r="AY84" s="4">
        <v>-0.3</v>
      </c>
      <c r="AZ84" s="4">
        <v>0</v>
      </c>
      <c r="BA84" s="4">
        <v>-5.5E-2</v>
      </c>
      <c r="BB84" s="4">
        <v>-0.1285</v>
      </c>
      <c r="BC84" s="4">
        <v>-5.7500000000000002E-2</v>
      </c>
      <c r="BD84" s="4">
        <v>-0.111</v>
      </c>
      <c r="BE84" s="4">
        <v>-1.6500000000000001E-2</v>
      </c>
      <c r="BF84" s="4">
        <v>-7.7499999999999999E-2</v>
      </c>
      <c r="BG84" s="4">
        <v>0</v>
      </c>
      <c r="BH84" s="4">
        <v>-5.7500000000000002E-2</v>
      </c>
      <c r="BI84" s="4">
        <v>6.25E-2</v>
      </c>
    </row>
    <row r="85" spans="2:61" x14ac:dyDescent="0.25">
      <c r="B85" s="209">
        <f t="shared" si="4"/>
        <v>71.064407500002275</v>
      </c>
      <c r="C85">
        <v>-0.28425762999999998</v>
      </c>
      <c r="D85">
        <f t="shared" si="5"/>
        <v>-2.5000000000000799E-2</v>
      </c>
      <c r="E85">
        <v>3.3089999999999997</v>
      </c>
      <c r="F85" s="77">
        <v>39083</v>
      </c>
      <c r="G85" s="7">
        <v>3.3340000000000005</v>
      </c>
      <c r="H85" s="7">
        <v>0.1575</v>
      </c>
      <c r="I85" s="4">
        <v>7.4763193462372007E-2</v>
      </c>
      <c r="J85" s="4">
        <v>-0.2</v>
      </c>
      <c r="K85" s="4">
        <v>-0.215</v>
      </c>
      <c r="L85" s="15">
        <v>-0.09</v>
      </c>
      <c r="M85" s="15">
        <v>-0.26500000000000001</v>
      </c>
      <c r="N85" s="4">
        <v>-7.0000000000000007E-2</v>
      </c>
      <c r="O85" s="4">
        <v>-5.7500000000000002E-2</v>
      </c>
      <c r="P85" s="4">
        <v>-9.2499999999999999E-2</v>
      </c>
      <c r="Q85" s="4">
        <v>-0.17</v>
      </c>
      <c r="R85" s="4">
        <v>-0.2</v>
      </c>
      <c r="S85" s="4">
        <v>-0.2</v>
      </c>
      <c r="T85" s="4">
        <v>-7.4999999999999997E-2</v>
      </c>
      <c r="U85" s="4">
        <v>-4.7500000000000001E-2</v>
      </c>
      <c r="V85" s="4">
        <v>0.25</v>
      </c>
      <c r="W85" s="4">
        <v>0.25</v>
      </c>
      <c r="X85" s="4">
        <v>0.22</v>
      </c>
      <c r="Y85" s="4">
        <v>2.5000000000000001E-3</v>
      </c>
      <c r="Z85" s="4">
        <v>0.34250000000000003</v>
      </c>
      <c r="AA85" s="4">
        <v>0.4375</v>
      </c>
      <c r="AB85" s="4">
        <v>-2.4E-2</v>
      </c>
      <c r="AC85" s="4">
        <v>-3.2500000000000001E-2</v>
      </c>
      <c r="AD85" s="4">
        <v>-1.2500000000000001E-2</v>
      </c>
      <c r="AE85" s="4">
        <v>-0.03</v>
      </c>
      <c r="AF85" s="4">
        <v>5.0000000000000001E-3</v>
      </c>
      <c r="AG85" s="4">
        <v>2.5000000000000001E-3</v>
      </c>
      <c r="AH85" s="4">
        <v>-5.7500000000000002E-2</v>
      </c>
      <c r="AI85" s="4">
        <v>-4.0500000000000001E-2</v>
      </c>
      <c r="AJ85" s="4">
        <v>-5.2999999999999999E-2</v>
      </c>
      <c r="AK85" s="4">
        <v>-1.1500000000000002E-2</v>
      </c>
      <c r="AL85" s="4">
        <v>-6.0499999999999998E-2</v>
      </c>
      <c r="AM85" s="4">
        <v>-0.10249999999999999</v>
      </c>
      <c r="AN85" s="4">
        <v>-1.0500000000000001E-2</v>
      </c>
      <c r="AO85" s="4">
        <v>1.4000000000000002E-2</v>
      </c>
      <c r="AP85" s="4">
        <v>1.52</v>
      </c>
      <c r="AQ85" s="4">
        <v>-5.7500000000000002E-2</v>
      </c>
      <c r="AR85" s="4">
        <v>-0.3</v>
      </c>
      <c r="AS85" s="4">
        <v>-0.14499999999999999</v>
      </c>
      <c r="AT85" s="4">
        <v>-0.1875</v>
      </c>
      <c r="AU85" s="4">
        <v>0.14000000000000001</v>
      </c>
      <c r="AV85" s="4">
        <v>-0.25</v>
      </c>
      <c r="AW85" s="4">
        <v>-0.3</v>
      </c>
      <c r="AX85" s="4">
        <v>0.10249999999999999</v>
      </c>
      <c r="AY85" s="4">
        <v>-0.3</v>
      </c>
      <c r="AZ85" s="4">
        <v>0</v>
      </c>
      <c r="BA85" s="4">
        <v>-5.7500000000000002E-2</v>
      </c>
      <c r="BB85" s="4">
        <v>-0.13600000000000001</v>
      </c>
      <c r="BC85" s="4">
        <v>-5.7500000000000002E-2</v>
      </c>
      <c r="BD85" s="4">
        <v>-0.114</v>
      </c>
      <c r="BE85" s="4">
        <v>-1.6500000000000001E-2</v>
      </c>
      <c r="BF85" s="4">
        <v>-7.7499999999999999E-2</v>
      </c>
      <c r="BG85" s="4">
        <v>0</v>
      </c>
      <c r="BH85" s="4">
        <v>-5.7500000000000002E-2</v>
      </c>
      <c r="BI85" s="4">
        <v>6.25E-2</v>
      </c>
    </row>
    <row r="86" spans="2:61" x14ac:dyDescent="0.25">
      <c r="B86" s="209">
        <f t="shared" si="4"/>
        <v>-29.313527500000937</v>
      </c>
      <c r="C86">
        <v>0.11725410999999999</v>
      </c>
      <c r="D86">
        <f t="shared" si="5"/>
        <v>-2.5000000000000799E-2</v>
      </c>
      <c r="E86">
        <v>3.1979999999999995</v>
      </c>
      <c r="F86" s="77">
        <v>39114</v>
      </c>
      <c r="G86" s="7">
        <v>3.2230000000000003</v>
      </c>
      <c r="H86" s="7">
        <v>0.1575</v>
      </c>
      <c r="I86" s="4">
        <v>7.4784908899658012E-2</v>
      </c>
      <c r="J86" s="4">
        <v>-0.20250000000000001</v>
      </c>
      <c r="K86" s="4">
        <v>-0.2175</v>
      </c>
      <c r="L86" s="15">
        <v>-0.09</v>
      </c>
      <c r="M86" s="15">
        <v>-0.26750000000000002</v>
      </c>
      <c r="N86" s="4">
        <v>-7.0000000000000007E-2</v>
      </c>
      <c r="O86" s="4">
        <v>-5.7500000000000002E-2</v>
      </c>
      <c r="P86" s="4">
        <v>-9.2499999999999999E-2</v>
      </c>
      <c r="Q86" s="4">
        <v>-0.17249999999999999</v>
      </c>
      <c r="R86" s="4">
        <v>-0.20250000000000001</v>
      </c>
      <c r="S86" s="4">
        <v>-0.20250000000000001</v>
      </c>
      <c r="T86" s="4">
        <v>-6.6250000000000003E-2</v>
      </c>
      <c r="U86" s="4">
        <v>-4.7500000000000001E-2</v>
      </c>
      <c r="V86" s="4">
        <v>0.22750000000000001</v>
      </c>
      <c r="W86" s="4">
        <v>0.22750000000000001</v>
      </c>
      <c r="X86" s="4">
        <v>0.19500000000000001</v>
      </c>
      <c r="Y86" s="4">
        <v>2.5000000000000001E-3</v>
      </c>
      <c r="Z86" s="4">
        <v>0.33750000000000002</v>
      </c>
      <c r="AA86" s="4">
        <v>0.435</v>
      </c>
      <c r="AB86" s="4">
        <v>-2.4E-2</v>
      </c>
      <c r="AC86" s="4">
        <v>-3.2500000000000001E-2</v>
      </c>
      <c r="AD86" s="4">
        <v>-1.2500000000000001E-2</v>
      </c>
      <c r="AE86" s="4">
        <v>-0.03</v>
      </c>
      <c r="AF86" s="4">
        <v>5.0000000000000001E-3</v>
      </c>
      <c r="AG86" s="4">
        <v>2.5000000000000001E-3</v>
      </c>
      <c r="AH86" s="4">
        <v>-5.7500000000000002E-2</v>
      </c>
      <c r="AI86" s="4">
        <v>-4.0500000000000001E-2</v>
      </c>
      <c r="AJ86" s="4">
        <v>-5.2999999999999999E-2</v>
      </c>
      <c r="AK86" s="4">
        <v>-1.1500000000000002E-2</v>
      </c>
      <c r="AL86" s="4">
        <v>-5.6500000000000002E-2</v>
      </c>
      <c r="AM86" s="4">
        <v>-8.5000000000000006E-2</v>
      </c>
      <c r="AN86" s="4">
        <v>-1.0500000000000001E-2</v>
      </c>
      <c r="AO86" s="4">
        <v>1.4000000000000002E-2</v>
      </c>
      <c r="AP86" s="4">
        <v>1.4</v>
      </c>
      <c r="AQ86" s="4">
        <v>-0.04</v>
      </c>
      <c r="AR86" s="4">
        <v>-0.3</v>
      </c>
      <c r="AS86" s="4">
        <v>-0.14499999999999999</v>
      </c>
      <c r="AT86" s="4">
        <v>-0.1875</v>
      </c>
      <c r="AU86" s="4">
        <v>0.01</v>
      </c>
      <c r="AV86" s="4">
        <v>-0.25</v>
      </c>
      <c r="AW86" s="4">
        <v>-0.3</v>
      </c>
      <c r="AX86" s="4">
        <v>0.10249999999999999</v>
      </c>
      <c r="AY86" s="4">
        <v>-0.3</v>
      </c>
      <c r="AZ86" s="4">
        <v>0</v>
      </c>
      <c r="BA86" s="4">
        <v>-0.04</v>
      </c>
      <c r="BB86" s="4">
        <v>-0.13600000000000001</v>
      </c>
      <c r="BC86" s="4">
        <v>-5.7500000000000002E-2</v>
      </c>
      <c r="BD86" s="4">
        <v>-9.4E-2</v>
      </c>
      <c r="BE86" s="4">
        <v>-1.6500000000000001E-2</v>
      </c>
      <c r="BF86" s="4">
        <v>-7.7499999999999999E-2</v>
      </c>
      <c r="BG86" s="4">
        <v>0</v>
      </c>
      <c r="BH86" s="4">
        <v>-5.7500000000000002E-2</v>
      </c>
      <c r="BI86" s="4">
        <v>6.25E-2</v>
      </c>
    </row>
    <row r="87" spans="2:61" x14ac:dyDescent="0.25">
      <c r="B87" s="209">
        <f t="shared" si="4"/>
        <v>46.724782500000664</v>
      </c>
      <c r="C87">
        <v>-0.18689913</v>
      </c>
      <c r="D87">
        <f t="shared" si="5"/>
        <v>-2.5000000000000355E-2</v>
      </c>
      <c r="E87">
        <v>3.0640000000000001</v>
      </c>
      <c r="F87" s="77">
        <v>39142</v>
      </c>
      <c r="G87" s="7">
        <v>3.0890000000000004</v>
      </c>
      <c r="H87" s="7">
        <v>0.1575</v>
      </c>
      <c r="I87" s="4">
        <v>7.4804522843146024E-2</v>
      </c>
      <c r="J87" s="4">
        <v>-0.20499999999999999</v>
      </c>
      <c r="K87" s="4">
        <v>-0.22</v>
      </c>
      <c r="L87" s="15">
        <v>-0.09</v>
      </c>
      <c r="M87" s="15">
        <v>-0.27</v>
      </c>
      <c r="N87" s="4">
        <v>-7.0000000000000007E-2</v>
      </c>
      <c r="O87" s="4">
        <v>-5.7500000000000002E-2</v>
      </c>
      <c r="P87" s="4">
        <v>-9.2499999999999999E-2</v>
      </c>
      <c r="Q87" s="4">
        <v>-0.17499999999999999</v>
      </c>
      <c r="R87" s="4">
        <v>-0.20499999999999999</v>
      </c>
      <c r="S87" s="4">
        <v>-0.20499999999999999</v>
      </c>
      <c r="T87" s="4">
        <v>-0.06</v>
      </c>
      <c r="U87" s="4">
        <v>-4.7500000000000001E-2</v>
      </c>
      <c r="V87" s="4">
        <v>0.22500000000000001</v>
      </c>
      <c r="W87" s="4">
        <v>0.22500000000000001</v>
      </c>
      <c r="X87" s="4">
        <v>0.1925</v>
      </c>
      <c r="Y87" s="4">
        <v>2.5000000000000001E-3</v>
      </c>
      <c r="Z87" s="4">
        <v>0.26</v>
      </c>
      <c r="AA87" s="4">
        <v>0.30249999999999999</v>
      </c>
      <c r="AB87" s="4">
        <v>-2.4E-2</v>
      </c>
      <c r="AC87" s="4">
        <v>-3.2500000000000001E-2</v>
      </c>
      <c r="AD87" s="4">
        <v>3.3000000000000004E-3</v>
      </c>
      <c r="AE87" s="4">
        <v>-1.4199999999999999E-2</v>
      </c>
      <c r="AF87" s="4">
        <v>5.0000000000000001E-3</v>
      </c>
      <c r="AG87" s="4">
        <v>2.5000000000000001E-3</v>
      </c>
      <c r="AH87" s="4">
        <v>-5.7500000000000002E-2</v>
      </c>
      <c r="AI87" s="4">
        <v>-4.0500000000000001E-2</v>
      </c>
      <c r="AJ87" s="4">
        <v>-4.3500000000000004E-2</v>
      </c>
      <c r="AK87" s="4">
        <v>-1.1500000000000002E-2</v>
      </c>
      <c r="AL87" s="4">
        <v>-5.7999999999999996E-2</v>
      </c>
      <c r="AM87" s="4">
        <v>-7.2499999999999995E-2</v>
      </c>
      <c r="AN87" s="4">
        <v>-1.0500000000000001E-2</v>
      </c>
      <c r="AO87" s="4">
        <v>1.4000000000000002E-2</v>
      </c>
      <c r="AP87" s="4">
        <v>0.88</v>
      </c>
      <c r="AQ87" s="4">
        <v>-2.75E-2</v>
      </c>
      <c r="AR87" s="4">
        <v>-0.3</v>
      </c>
      <c r="AS87" s="4">
        <v>-0.14499999999999999</v>
      </c>
      <c r="AT87" s="4">
        <v>-0.1875</v>
      </c>
      <c r="AU87" s="4">
        <v>-0.18</v>
      </c>
      <c r="AV87" s="4">
        <v>-0.25</v>
      </c>
      <c r="AW87" s="4">
        <v>-0.3</v>
      </c>
      <c r="AX87" s="4">
        <v>0.10249999999999999</v>
      </c>
      <c r="AY87" s="4">
        <v>-0.3</v>
      </c>
      <c r="AZ87" s="4">
        <v>0</v>
      </c>
      <c r="BA87" s="4">
        <v>-2.75E-2</v>
      </c>
      <c r="BB87" s="4">
        <v>-0.1135</v>
      </c>
      <c r="BC87" s="4">
        <v>-5.7500000000000002E-2</v>
      </c>
      <c r="BD87" s="4">
        <v>-8.900000000000001E-2</v>
      </c>
      <c r="BE87" s="4">
        <v>-1.6500000000000001E-2</v>
      </c>
      <c r="BF87" s="4">
        <v>-7.7499999999999999E-2</v>
      </c>
      <c r="BG87" s="4">
        <v>0</v>
      </c>
      <c r="BH87" s="4">
        <v>-5.7500000000000002E-2</v>
      </c>
      <c r="BI87" s="4">
        <v>6.25E-2</v>
      </c>
    </row>
    <row r="88" spans="2:61" x14ac:dyDescent="0.25">
      <c r="B88" s="209">
        <f t="shared" si="4"/>
        <v>-109.62339500000934</v>
      </c>
      <c r="C88">
        <v>0.43849357999999999</v>
      </c>
      <c r="D88">
        <f t="shared" si="5"/>
        <v>-2.5000000000002132E-2</v>
      </c>
      <c r="E88">
        <v>2.9309999999999983</v>
      </c>
      <c r="F88" s="77">
        <v>39173</v>
      </c>
      <c r="G88" s="7">
        <v>2.9560000000000004</v>
      </c>
      <c r="H88" s="7">
        <v>0.1575</v>
      </c>
      <c r="I88" s="4">
        <v>7.4826238280727E-2</v>
      </c>
      <c r="J88" s="4">
        <v>-0.19500000000000001</v>
      </c>
      <c r="K88" s="4">
        <v>-0.21</v>
      </c>
      <c r="L88" s="15">
        <v>-0.17</v>
      </c>
      <c r="M88" s="15">
        <v>-0.26</v>
      </c>
      <c r="N88" s="4">
        <v>-0.15</v>
      </c>
      <c r="O88" s="4">
        <v>-5.5E-2</v>
      </c>
      <c r="P88" s="4">
        <v>-7.4999999999999997E-2</v>
      </c>
      <c r="Q88" s="4">
        <v>-0.16500000000000001</v>
      </c>
      <c r="R88" s="4">
        <v>-0.19500000000000001</v>
      </c>
      <c r="S88" s="4">
        <v>-0.19500000000000001</v>
      </c>
      <c r="T88" s="4">
        <v>-3.7499999999999999E-2</v>
      </c>
      <c r="U88" s="4">
        <v>-4.4999999999999998E-2</v>
      </c>
      <c r="V88" s="4">
        <v>0.17499999999999999</v>
      </c>
      <c r="W88" s="4">
        <v>0.17499999999999999</v>
      </c>
      <c r="X88" s="4">
        <v>9.7500000000000003E-2</v>
      </c>
      <c r="Y88" s="4">
        <v>0.11749999999999999</v>
      </c>
      <c r="Z88" s="4">
        <v>0.17749999999999999</v>
      </c>
      <c r="AA88" s="4">
        <v>0.19750000000000001</v>
      </c>
      <c r="AB88" s="4">
        <v>-2.35E-2</v>
      </c>
      <c r="AC88" s="4">
        <v>-2.7700000000000002E-2</v>
      </c>
      <c r="AD88" s="4">
        <v>3.3000000000000004E-3</v>
      </c>
      <c r="AE88" s="4">
        <v>-1.4199999999999999E-2</v>
      </c>
      <c r="AF88" s="4">
        <v>5.0000000000000001E-3</v>
      </c>
      <c r="AG88" s="4">
        <v>2.5000000000000001E-3</v>
      </c>
      <c r="AH88" s="4">
        <v>-5.5E-2</v>
      </c>
      <c r="AI88" s="4">
        <v>-4.4999999999999998E-2</v>
      </c>
      <c r="AJ88" s="4">
        <v>-4.8000000000000001E-2</v>
      </c>
      <c r="AK88" s="4">
        <v>-1.6500000000000001E-2</v>
      </c>
      <c r="AL88" s="4">
        <v>-6.8000000000000005E-2</v>
      </c>
      <c r="AM88" s="4">
        <v>-0.03</v>
      </c>
      <c r="AN88" s="4">
        <v>-1.5500000000000002E-2</v>
      </c>
      <c r="AO88" s="4">
        <v>9.0000000000000011E-3</v>
      </c>
      <c r="AP88" s="4">
        <v>0.505</v>
      </c>
      <c r="AQ88" s="4">
        <v>1.4999999999999999E-2</v>
      </c>
      <c r="AR88" s="4">
        <v>-0.34250000000000003</v>
      </c>
      <c r="AS88" s="4">
        <v>-0.13</v>
      </c>
      <c r="AT88" s="4">
        <v>-0.16</v>
      </c>
      <c r="AU88" s="4">
        <v>-0.35</v>
      </c>
      <c r="AV88" s="4">
        <v>-0.29249999999999998</v>
      </c>
      <c r="AW88" s="4">
        <v>-0.34250000000000003</v>
      </c>
      <c r="AX88" s="4">
        <v>0.2175</v>
      </c>
      <c r="AY88" s="4">
        <v>-0.34250000000000003</v>
      </c>
      <c r="AZ88" s="4">
        <v>0</v>
      </c>
      <c r="BA88" s="4">
        <v>1.4999999999999999E-2</v>
      </c>
      <c r="BB88" s="4">
        <v>-7.400000000000001E-2</v>
      </c>
      <c r="BC88" s="4">
        <v>-5.5E-2</v>
      </c>
      <c r="BD88" s="4">
        <v>-5.4000000000000006E-2</v>
      </c>
      <c r="BE88" s="4">
        <v>-1.6500000000000001E-2</v>
      </c>
      <c r="BF88" s="4">
        <v>-0.06</v>
      </c>
      <c r="BG88" s="4">
        <v>0</v>
      </c>
      <c r="BH88" s="4">
        <v>-5.5E-2</v>
      </c>
      <c r="BI88" s="4">
        <v>5.5E-2</v>
      </c>
    </row>
    <row r="89" spans="2:61" x14ac:dyDescent="0.25">
      <c r="B89" s="209">
        <f t="shared" si="4"/>
        <v>-121.49323999999957</v>
      </c>
      <c r="C89">
        <v>0.48597296000000001</v>
      </c>
      <c r="D89">
        <f t="shared" si="5"/>
        <v>-2.4999999999999911E-2</v>
      </c>
      <c r="E89">
        <v>2.9130000000000003</v>
      </c>
      <c r="F89" s="77">
        <v>39203</v>
      </c>
      <c r="G89" s="7">
        <v>2.9380000000000002</v>
      </c>
      <c r="H89" s="7">
        <v>0.1575</v>
      </c>
      <c r="I89" s="4">
        <v>7.4847253220470006E-2</v>
      </c>
      <c r="J89" s="4">
        <v>-0.19500000000000001</v>
      </c>
      <c r="K89" s="4">
        <v>-0.21</v>
      </c>
      <c r="L89" s="15">
        <v>-0.185</v>
      </c>
      <c r="M89" s="15">
        <v>-0.26</v>
      </c>
      <c r="N89" s="4">
        <v>-0.16500000000000001</v>
      </c>
      <c r="O89" s="4">
        <v>-5.5E-2</v>
      </c>
      <c r="P89" s="4">
        <v>-7.4999999999999997E-2</v>
      </c>
      <c r="Q89" s="4">
        <v>-0.16500000000000001</v>
      </c>
      <c r="R89" s="4">
        <v>-0.19500000000000001</v>
      </c>
      <c r="S89" s="4">
        <v>-0.19500000000000001</v>
      </c>
      <c r="T89" s="4">
        <v>-3.7499999999999999E-2</v>
      </c>
      <c r="U89" s="4">
        <v>-4.4999999999999998E-2</v>
      </c>
      <c r="V89" s="4">
        <v>0.16500000000000001</v>
      </c>
      <c r="W89" s="4">
        <v>0.16500000000000001</v>
      </c>
      <c r="X89" s="4">
        <v>9.7500000000000003E-2</v>
      </c>
      <c r="Y89" s="4">
        <v>0.11749999999999999</v>
      </c>
      <c r="Z89" s="4">
        <v>0.16250000000000001</v>
      </c>
      <c r="AA89" s="4">
        <v>0.17249999999999999</v>
      </c>
      <c r="AB89" s="4">
        <v>-2.35E-2</v>
      </c>
      <c r="AC89" s="4">
        <v>-2.7949999999999999E-2</v>
      </c>
      <c r="AD89" s="4">
        <v>3.0500000000000002E-3</v>
      </c>
      <c r="AE89" s="4">
        <v>-1.4450000000000001E-2</v>
      </c>
      <c r="AF89" s="4">
        <v>5.0000000000000001E-3</v>
      </c>
      <c r="AG89" s="4">
        <v>2.5000000000000001E-3</v>
      </c>
      <c r="AH89" s="4">
        <v>-5.5E-2</v>
      </c>
      <c r="AI89" s="4">
        <v>-4.4999999999999998E-2</v>
      </c>
      <c r="AJ89" s="4">
        <v>-4.8000000000000001E-2</v>
      </c>
      <c r="AK89" s="4">
        <v>-1.6500000000000001E-2</v>
      </c>
      <c r="AL89" s="4">
        <v>-6.8000000000000005E-2</v>
      </c>
      <c r="AM89" s="4">
        <v>-0.03</v>
      </c>
      <c r="AN89" s="4">
        <v>-1.5500000000000002E-2</v>
      </c>
      <c r="AO89" s="4">
        <v>9.0000000000000011E-3</v>
      </c>
      <c r="AP89" s="4">
        <v>0.40500000000000003</v>
      </c>
      <c r="AQ89" s="4">
        <v>1.4999999999999999E-2</v>
      </c>
      <c r="AR89" s="4">
        <v>-0.34250000000000003</v>
      </c>
      <c r="AS89" s="4">
        <v>-0.13</v>
      </c>
      <c r="AT89" s="4">
        <v>-0.16</v>
      </c>
      <c r="AU89" s="4">
        <v>-0.35</v>
      </c>
      <c r="AV89" s="4">
        <v>-0.29249999999999998</v>
      </c>
      <c r="AW89" s="4">
        <v>-0.34250000000000003</v>
      </c>
      <c r="AX89" s="4">
        <v>0.2175</v>
      </c>
      <c r="AY89" s="4">
        <v>-0.34250000000000003</v>
      </c>
      <c r="AZ89" s="4">
        <v>0</v>
      </c>
      <c r="BA89" s="4">
        <v>1.4999999999999999E-2</v>
      </c>
      <c r="BB89" s="4">
        <v>-7.400000000000001E-2</v>
      </c>
      <c r="BC89" s="4">
        <v>-5.5E-2</v>
      </c>
      <c r="BD89" s="4">
        <v>-5.6500000000000002E-2</v>
      </c>
      <c r="BE89" s="4">
        <v>-1.6500000000000001E-2</v>
      </c>
      <c r="BF89" s="4">
        <v>-0.06</v>
      </c>
      <c r="BG89" s="4">
        <v>0</v>
      </c>
      <c r="BH89" s="4">
        <v>-5.5E-2</v>
      </c>
      <c r="BI89" s="4">
        <v>5.5E-2</v>
      </c>
    </row>
    <row r="90" spans="2:61" x14ac:dyDescent="0.25">
      <c r="B90" s="209">
        <f t="shared" si="4"/>
        <v>-108.42388000000155</v>
      </c>
      <c r="C90">
        <v>0.43369552</v>
      </c>
      <c r="D90">
        <f t="shared" si="5"/>
        <v>-2.5000000000000355E-2</v>
      </c>
      <c r="E90">
        <v>2.9119999999999995</v>
      </c>
      <c r="F90" s="77">
        <v>39234</v>
      </c>
      <c r="G90" s="7">
        <v>2.9369999999999998</v>
      </c>
      <c r="H90" s="7">
        <v>0.1575</v>
      </c>
      <c r="I90" s="4">
        <v>7.4868968658358015E-2</v>
      </c>
      <c r="J90" s="4">
        <v>-0.19500000000000001</v>
      </c>
      <c r="K90" s="4">
        <v>-0.21</v>
      </c>
      <c r="L90" s="15">
        <v>-0.19500000000000001</v>
      </c>
      <c r="M90" s="15">
        <v>-0.26</v>
      </c>
      <c r="N90" s="4">
        <v>-0.17499999999999999</v>
      </c>
      <c r="O90" s="4">
        <v>-5.5E-2</v>
      </c>
      <c r="P90" s="4">
        <v>-7.4999999999999997E-2</v>
      </c>
      <c r="Q90" s="4">
        <v>-0.16500000000000001</v>
      </c>
      <c r="R90" s="4">
        <v>-0.19500000000000001</v>
      </c>
      <c r="S90" s="4">
        <v>-0.19500000000000001</v>
      </c>
      <c r="T90" s="4">
        <v>-3.5000000000000003E-2</v>
      </c>
      <c r="U90" s="4">
        <v>-4.4999999999999998E-2</v>
      </c>
      <c r="V90" s="4">
        <v>0.16</v>
      </c>
      <c r="W90" s="4">
        <v>0.16</v>
      </c>
      <c r="X90" s="4">
        <v>9.2499999999999999E-2</v>
      </c>
      <c r="Y90" s="4">
        <v>0</v>
      </c>
      <c r="Z90" s="4">
        <v>0.16250000000000001</v>
      </c>
      <c r="AA90" s="4">
        <v>0.17249999999999999</v>
      </c>
      <c r="AB90" s="4">
        <v>-2.35E-2</v>
      </c>
      <c r="AC90" s="4">
        <v>-2.7949999999999999E-2</v>
      </c>
      <c r="AD90" s="4">
        <v>3.0500000000000002E-3</v>
      </c>
      <c r="AE90" s="4">
        <v>-1.4450000000000001E-2</v>
      </c>
      <c r="AF90" s="4">
        <v>5.0000000000000001E-3</v>
      </c>
      <c r="AG90" s="4">
        <v>2.5000000000000001E-3</v>
      </c>
      <c r="AH90" s="4">
        <v>-5.5E-2</v>
      </c>
      <c r="AI90" s="4">
        <v>-4.7E-2</v>
      </c>
      <c r="AJ90" s="4">
        <v>-4.5499999999999999E-2</v>
      </c>
      <c r="AK90" s="4">
        <v>-4.9000000000000002E-2</v>
      </c>
      <c r="AL90" s="4">
        <v>-8.4000000000000005E-2</v>
      </c>
      <c r="AM90" s="4">
        <v>-2.5000000000000001E-2</v>
      </c>
      <c r="AN90" s="4">
        <v>-1.5500000000000002E-2</v>
      </c>
      <c r="AO90" s="4">
        <v>9.0000000000000011E-3</v>
      </c>
      <c r="AP90" s="4">
        <v>0.41499999999999998</v>
      </c>
      <c r="AQ90" s="4">
        <v>0.02</v>
      </c>
      <c r="AR90" s="4">
        <v>-0.34250000000000003</v>
      </c>
      <c r="AS90" s="4">
        <v>-0.13</v>
      </c>
      <c r="AT90" s="4">
        <v>-0.16</v>
      </c>
      <c r="AU90" s="4">
        <v>-0.35</v>
      </c>
      <c r="AV90" s="4">
        <v>-0.29249999999999998</v>
      </c>
      <c r="AW90" s="4">
        <v>-0.34250000000000003</v>
      </c>
      <c r="AX90" s="4">
        <v>0.2175</v>
      </c>
      <c r="AY90" s="4">
        <v>-0.34250000000000003</v>
      </c>
      <c r="AZ90" s="4">
        <v>0</v>
      </c>
      <c r="BA90" s="4">
        <v>0.02</v>
      </c>
      <c r="BB90" s="4">
        <v>-8.900000000000001E-2</v>
      </c>
      <c r="BC90" s="4">
        <v>-5.5E-2</v>
      </c>
      <c r="BD90" s="4">
        <v>-5.9000000000000004E-2</v>
      </c>
      <c r="BE90" s="4">
        <v>-4.9000000000000002E-2</v>
      </c>
      <c r="BF90" s="4">
        <v>-0.06</v>
      </c>
      <c r="BG90" s="4">
        <v>0</v>
      </c>
      <c r="BH90" s="4">
        <v>-5.5E-2</v>
      </c>
      <c r="BI90" s="4">
        <v>5.5E-2</v>
      </c>
    </row>
    <row r="91" spans="2:61" x14ac:dyDescent="0.25">
      <c r="B91" s="209">
        <f t="shared" si="4"/>
        <v>-28.348402500000908</v>
      </c>
      <c r="C91">
        <v>0.11339361000000001</v>
      </c>
      <c r="D91">
        <f t="shared" si="5"/>
        <v>-2.5000000000000799E-2</v>
      </c>
      <c r="E91">
        <v>2.9589999999999996</v>
      </c>
      <c r="F91" s="77">
        <v>39264</v>
      </c>
      <c r="G91" s="7">
        <v>2.9840000000000004</v>
      </c>
      <c r="H91" s="7">
        <v>0.1575</v>
      </c>
      <c r="I91" s="4">
        <v>7.4867013298552998E-2</v>
      </c>
      <c r="J91" s="4">
        <v>-0.19500000000000001</v>
      </c>
      <c r="K91" s="4">
        <v>-0.21</v>
      </c>
      <c r="L91" s="15">
        <v>-0.19500000000000001</v>
      </c>
      <c r="M91" s="15">
        <v>-0.28000000000000003</v>
      </c>
      <c r="N91" s="4">
        <v>-0.17499999999999999</v>
      </c>
      <c r="O91" s="4">
        <v>-5.5E-2</v>
      </c>
      <c r="P91" s="4">
        <v>-7.4999999999999997E-2</v>
      </c>
      <c r="Q91" s="4">
        <v>-0.16500000000000001</v>
      </c>
      <c r="R91" s="4">
        <v>-0.19500000000000001</v>
      </c>
      <c r="S91" s="4">
        <v>-0.19500000000000001</v>
      </c>
      <c r="T91" s="4">
        <v>-3.3750000000000002E-2</v>
      </c>
      <c r="U91" s="4">
        <v>-4.4999999999999998E-2</v>
      </c>
      <c r="V91" s="4">
        <v>0.15</v>
      </c>
      <c r="W91" s="4">
        <v>0.15</v>
      </c>
      <c r="X91" s="4">
        <v>8.2500000000000004E-2</v>
      </c>
      <c r="Y91" s="4">
        <v>0</v>
      </c>
      <c r="Z91" s="4">
        <v>0.16250000000000001</v>
      </c>
      <c r="AA91" s="4">
        <v>0.185</v>
      </c>
      <c r="AB91" s="4">
        <v>-2.35E-2</v>
      </c>
      <c r="AC91" s="4">
        <v>-2.7949999999999999E-2</v>
      </c>
      <c r="AD91" s="4">
        <v>3.0500000000000002E-3</v>
      </c>
      <c r="AE91" s="4">
        <v>-1.4450000000000001E-2</v>
      </c>
      <c r="AF91" s="4">
        <v>5.0000000000000001E-3</v>
      </c>
      <c r="AG91" s="4">
        <v>2.5000000000000001E-3</v>
      </c>
      <c r="AH91" s="4">
        <v>-5.5E-2</v>
      </c>
      <c r="AI91" s="4">
        <v>-4.7E-2</v>
      </c>
      <c r="AJ91" s="4">
        <v>-4.5499999999999999E-2</v>
      </c>
      <c r="AK91" s="4">
        <v>-1.5500000000000002E-2</v>
      </c>
      <c r="AL91" s="4">
        <v>-6.8000000000000005E-2</v>
      </c>
      <c r="AM91" s="4">
        <v>-2.2499999999999999E-2</v>
      </c>
      <c r="AN91" s="4">
        <v>-1.5500000000000002E-2</v>
      </c>
      <c r="AO91" s="4">
        <v>9.0000000000000011E-3</v>
      </c>
      <c r="AP91" s="4">
        <v>0.45</v>
      </c>
      <c r="AQ91" s="4">
        <v>2.2499999999999999E-2</v>
      </c>
      <c r="AR91" s="4">
        <v>-0.34250000000000003</v>
      </c>
      <c r="AS91" s="4">
        <v>-0.13</v>
      </c>
      <c r="AT91" s="4">
        <v>-0.16</v>
      </c>
      <c r="AU91" s="4">
        <v>-0.35</v>
      </c>
      <c r="AV91" s="4">
        <v>-0.29249999999999998</v>
      </c>
      <c r="AW91" s="4">
        <v>-0.34250000000000003</v>
      </c>
      <c r="AX91" s="4">
        <v>0.2175</v>
      </c>
      <c r="AY91" s="4">
        <v>-0.34250000000000003</v>
      </c>
      <c r="AZ91" s="4">
        <v>0</v>
      </c>
      <c r="BA91" s="4">
        <v>2.2499999999999999E-2</v>
      </c>
      <c r="BB91" s="4">
        <v>-8.1500000000000003E-2</v>
      </c>
      <c r="BC91" s="4">
        <v>-5.5E-2</v>
      </c>
      <c r="BD91" s="4">
        <v>-5.9000000000000004E-2</v>
      </c>
      <c r="BE91" s="4">
        <v>-1.5500000000000002E-2</v>
      </c>
      <c r="BF91" s="4">
        <v>-0.06</v>
      </c>
      <c r="BG91" s="4">
        <v>0</v>
      </c>
      <c r="BH91" s="4">
        <v>-5.5E-2</v>
      </c>
      <c r="BI91" s="4">
        <v>5.5E-2</v>
      </c>
    </row>
    <row r="92" spans="2:61" x14ac:dyDescent="0.25">
      <c r="B92" s="209">
        <f t="shared" si="4"/>
        <v>-26.502307500001319</v>
      </c>
      <c r="C92">
        <v>0.10600923</v>
      </c>
      <c r="D92">
        <f t="shared" si="5"/>
        <v>-2.5000000000001243E-2</v>
      </c>
      <c r="E92">
        <v>2.9539999999999993</v>
      </c>
      <c r="F92" s="77">
        <v>39295</v>
      </c>
      <c r="G92" s="7">
        <v>2.9790000000000005</v>
      </c>
      <c r="H92" s="7">
        <v>0.1575</v>
      </c>
      <c r="I92" s="4">
        <v>7.4861341071414012E-2</v>
      </c>
      <c r="J92" s="4">
        <v>-0.19500000000000001</v>
      </c>
      <c r="K92" s="4">
        <v>-0.21</v>
      </c>
      <c r="L92" s="15">
        <v>-0.19500000000000001</v>
      </c>
      <c r="M92" s="15">
        <v>-0.28000000000000003</v>
      </c>
      <c r="N92" s="4">
        <v>-0.17499999999999999</v>
      </c>
      <c r="O92" s="4">
        <v>-5.5E-2</v>
      </c>
      <c r="P92" s="4">
        <v>-7.4999999999999997E-2</v>
      </c>
      <c r="Q92" s="4">
        <v>-0.16500000000000001</v>
      </c>
      <c r="R92" s="4">
        <v>-0.19500000000000001</v>
      </c>
      <c r="S92" s="4">
        <v>-0.19500000000000001</v>
      </c>
      <c r="T92" s="4">
        <v>-3.2500000000000001E-2</v>
      </c>
      <c r="U92" s="4">
        <v>-4.4999999999999998E-2</v>
      </c>
      <c r="V92" s="4">
        <v>0.14749999999999999</v>
      </c>
      <c r="W92" s="4">
        <v>0.14749999999999999</v>
      </c>
      <c r="X92" s="4">
        <v>0.08</v>
      </c>
      <c r="Y92" s="4">
        <v>0</v>
      </c>
      <c r="Z92" s="4">
        <v>0.16250000000000001</v>
      </c>
      <c r="AA92" s="4">
        <v>0.185</v>
      </c>
      <c r="AB92" s="4">
        <v>-2.35E-2</v>
      </c>
      <c r="AC92" s="4">
        <v>-2.7949999999999999E-2</v>
      </c>
      <c r="AD92" s="4">
        <v>3.2500000000000003E-3</v>
      </c>
      <c r="AE92" s="4">
        <v>-1.4250000000000001E-2</v>
      </c>
      <c r="AF92" s="4">
        <v>5.0000000000000001E-3</v>
      </c>
      <c r="AG92" s="4">
        <v>2.5000000000000001E-3</v>
      </c>
      <c r="AH92" s="4">
        <v>-5.5E-2</v>
      </c>
      <c r="AI92" s="4">
        <v>-4.7E-2</v>
      </c>
      <c r="AJ92" s="4">
        <v>-4.5499999999999999E-2</v>
      </c>
      <c r="AK92" s="4">
        <v>-1.5500000000000002E-2</v>
      </c>
      <c r="AL92" s="4">
        <v>-6.8000000000000005E-2</v>
      </c>
      <c r="AM92" s="4">
        <v>-0.02</v>
      </c>
      <c r="AN92" s="4">
        <v>-1.5500000000000002E-2</v>
      </c>
      <c r="AO92" s="4">
        <v>9.0000000000000011E-3</v>
      </c>
      <c r="AP92" s="4">
        <v>0.505</v>
      </c>
      <c r="AQ92" s="4">
        <v>2.5000000000000001E-2</v>
      </c>
      <c r="AR92" s="4">
        <v>-0.34250000000000003</v>
      </c>
      <c r="AS92" s="4">
        <v>-0.13</v>
      </c>
      <c r="AT92" s="4">
        <v>-0.16</v>
      </c>
      <c r="AU92" s="4">
        <v>-0.35</v>
      </c>
      <c r="AV92" s="4">
        <v>-0.29249999999999998</v>
      </c>
      <c r="AW92" s="4">
        <v>-0.34250000000000003</v>
      </c>
      <c r="AX92" s="4">
        <v>0.2175</v>
      </c>
      <c r="AY92" s="4">
        <v>-0.34250000000000003</v>
      </c>
      <c r="AZ92" s="4">
        <v>0</v>
      </c>
      <c r="BA92" s="4">
        <v>2.5000000000000001E-2</v>
      </c>
      <c r="BB92" s="4">
        <v>-8.1500000000000003E-2</v>
      </c>
      <c r="BC92" s="4">
        <v>-5.5E-2</v>
      </c>
      <c r="BD92" s="4">
        <v>-5.9000000000000004E-2</v>
      </c>
      <c r="BE92" s="4">
        <v>-1.5500000000000002E-2</v>
      </c>
      <c r="BF92" s="4">
        <v>-0.06</v>
      </c>
      <c r="BG92" s="4">
        <v>0</v>
      </c>
      <c r="BH92" s="4">
        <v>-5.5E-2</v>
      </c>
      <c r="BI92" s="4">
        <v>5.5E-2</v>
      </c>
    </row>
    <row r="93" spans="2:61" x14ac:dyDescent="0.25">
      <c r="B93" s="209">
        <f t="shared" si="4"/>
        <v>-28.153379999999895</v>
      </c>
      <c r="C93">
        <v>0.11261351999999999</v>
      </c>
      <c r="D93">
        <f t="shared" si="5"/>
        <v>-2.4999999999999911E-2</v>
      </c>
      <c r="E93">
        <v>2.94</v>
      </c>
      <c r="F93" s="77">
        <v>39326</v>
      </c>
      <c r="G93" s="7">
        <v>2.9649999999999999</v>
      </c>
      <c r="H93" s="7">
        <v>0.1575</v>
      </c>
      <c r="I93" s="4">
        <v>7.4855668844286016E-2</v>
      </c>
      <c r="J93" s="4">
        <v>-0.19500000000000001</v>
      </c>
      <c r="K93" s="4">
        <v>-0.21</v>
      </c>
      <c r="L93" s="15">
        <v>-0.185</v>
      </c>
      <c r="M93" s="15">
        <v>-0.28000000000000003</v>
      </c>
      <c r="N93" s="4">
        <v>-0.16500000000000001</v>
      </c>
      <c r="O93" s="4">
        <v>-5.5E-2</v>
      </c>
      <c r="P93" s="4">
        <v>-7.4999999999999997E-2</v>
      </c>
      <c r="Q93" s="4">
        <v>-0.16500000000000001</v>
      </c>
      <c r="R93" s="4">
        <v>-0.19500000000000001</v>
      </c>
      <c r="S93" s="4">
        <v>-0.19500000000000001</v>
      </c>
      <c r="T93" s="4">
        <v>-3.6249999999999998E-2</v>
      </c>
      <c r="U93" s="4">
        <v>-4.4999999999999998E-2</v>
      </c>
      <c r="V93" s="4">
        <v>0.14499999999999999</v>
      </c>
      <c r="W93" s="4">
        <v>0.14499999999999999</v>
      </c>
      <c r="X93" s="4">
        <v>7.7499999999999999E-2</v>
      </c>
      <c r="Y93" s="4">
        <v>0</v>
      </c>
      <c r="Z93" s="4">
        <v>0.16250000000000001</v>
      </c>
      <c r="AA93" s="4">
        <v>0.16250000000000001</v>
      </c>
      <c r="AB93" s="4">
        <v>-2.35E-2</v>
      </c>
      <c r="AC93" s="4">
        <v>-2.775E-2</v>
      </c>
      <c r="AD93" s="4">
        <v>3.2500000000000003E-3</v>
      </c>
      <c r="AE93" s="4">
        <v>-1.4250000000000001E-2</v>
      </c>
      <c r="AF93" s="4">
        <v>5.0000000000000001E-3</v>
      </c>
      <c r="AG93" s="4">
        <v>2.5000000000000001E-3</v>
      </c>
      <c r="AH93" s="4">
        <v>-5.5E-2</v>
      </c>
      <c r="AI93" s="4">
        <v>-4.4500000000000005E-2</v>
      </c>
      <c r="AJ93" s="4">
        <v>-5.0499999999999996E-2</v>
      </c>
      <c r="AK93" s="4">
        <v>-1.8000000000000002E-2</v>
      </c>
      <c r="AL93" s="4">
        <v>-6.8000000000000005E-2</v>
      </c>
      <c r="AM93" s="4">
        <v>-2.75E-2</v>
      </c>
      <c r="AN93" s="4">
        <v>-1.5500000000000002E-2</v>
      </c>
      <c r="AO93" s="4">
        <v>9.0000000000000011E-3</v>
      </c>
      <c r="AP93" s="4">
        <v>0.41</v>
      </c>
      <c r="AQ93" s="4">
        <v>1.7500000000000002E-2</v>
      </c>
      <c r="AR93" s="4">
        <v>-0.34250000000000003</v>
      </c>
      <c r="AS93" s="4">
        <v>-0.13</v>
      </c>
      <c r="AT93" s="4">
        <v>-0.16</v>
      </c>
      <c r="AU93" s="4">
        <v>-0.35</v>
      </c>
      <c r="AV93" s="4">
        <v>-0.29249999999999998</v>
      </c>
      <c r="AW93" s="4">
        <v>-0.34250000000000003</v>
      </c>
      <c r="AX93" s="4">
        <v>0.2175</v>
      </c>
      <c r="AY93" s="4">
        <v>-0.34250000000000003</v>
      </c>
      <c r="AZ93" s="4">
        <v>0</v>
      </c>
      <c r="BA93" s="4">
        <v>1.7500000000000002E-2</v>
      </c>
      <c r="BB93" s="4">
        <v>-8.6500000000000007E-2</v>
      </c>
      <c r="BC93" s="4">
        <v>-5.5E-2</v>
      </c>
      <c r="BD93" s="4">
        <v>-8.1500000000000003E-2</v>
      </c>
      <c r="BE93" s="4">
        <v>-1.8000000000000002E-2</v>
      </c>
      <c r="BF93" s="4">
        <v>-0.06</v>
      </c>
      <c r="BG93" s="4">
        <v>0</v>
      </c>
      <c r="BH93" s="4">
        <v>-5.5E-2</v>
      </c>
      <c r="BI93" s="4">
        <v>5.5E-2</v>
      </c>
    </row>
    <row r="94" spans="2:61" x14ac:dyDescent="0.25">
      <c r="B94" s="209">
        <f t="shared" si="4"/>
        <v>-44.522965000003794</v>
      </c>
      <c r="C94">
        <v>0.17809185999999999</v>
      </c>
      <c r="D94">
        <f t="shared" si="5"/>
        <v>-2.5000000000002132E-2</v>
      </c>
      <c r="E94">
        <v>2.9539999999999984</v>
      </c>
      <c r="F94" s="77">
        <v>39356</v>
      </c>
      <c r="G94" s="7">
        <v>2.9790000000000005</v>
      </c>
      <c r="H94" s="7">
        <v>0.1575</v>
      </c>
      <c r="I94" s="4">
        <v>7.4850179592236998E-2</v>
      </c>
      <c r="J94" s="4">
        <v>-0.19500000000000001</v>
      </c>
      <c r="K94" s="4">
        <v>-0.21</v>
      </c>
      <c r="L94" s="15">
        <v>-0.17</v>
      </c>
      <c r="M94" s="15">
        <v>-0.28000000000000003</v>
      </c>
      <c r="N94" s="4">
        <v>-0.15</v>
      </c>
      <c r="O94" s="4">
        <v>-5.5E-2</v>
      </c>
      <c r="P94" s="4">
        <v>-7.4999999999999997E-2</v>
      </c>
      <c r="Q94" s="4">
        <v>-0.16500000000000001</v>
      </c>
      <c r="R94" s="4">
        <v>-0.19500000000000001</v>
      </c>
      <c r="S94" s="4">
        <v>-0.19500000000000001</v>
      </c>
      <c r="T94" s="4">
        <v>-4.1250000000000002E-2</v>
      </c>
      <c r="U94" s="4">
        <v>-4.4999999999999998E-2</v>
      </c>
      <c r="V94" s="4">
        <v>0.16</v>
      </c>
      <c r="W94" s="4">
        <v>0.16</v>
      </c>
      <c r="X94" s="4">
        <v>9.2499999999999999E-2</v>
      </c>
      <c r="Y94" s="4">
        <v>0</v>
      </c>
      <c r="Z94" s="4">
        <v>0.16500000000000001</v>
      </c>
      <c r="AA94" s="4">
        <v>0.185</v>
      </c>
      <c r="AB94" s="4">
        <v>-2.35E-2</v>
      </c>
      <c r="AC94" s="4">
        <v>-2.775E-2</v>
      </c>
      <c r="AD94" s="4">
        <v>-1.2500000000000001E-2</v>
      </c>
      <c r="AE94" s="4">
        <v>-0.03</v>
      </c>
      <c r="AF94" s="4">
        <v>5.0000000000000001E-3</v>
      </c>
      <c r="AG94" s="4">
        <v>2.5000000000000001E-3</v>
      </c>
      <c r="AH94" s="4">
        <v>-5.5E-2</v>
      </c>
      <c r="AI94" s="4">
        <v>-4.4500000000000005E-2</v>
      </c>
      <c r="AJ94" s="4">
        <v>-5.0499999999999996E-2</v>
      </c>
      <c r="AK94" s="4">
        <v>-1.8000000000000002E-2</v>
      </c>
      <c r="AL94" s="4">
        <v>-5.2999999999999999E-2</v>
      </c>
      <c r="AM94" s="4">
        <v>-3.7499999999999999E-2</v>
      </c>
      <c r="AN94" s="4">
        <v>-1.5500000000000002E-2</v>
      </c>
      <c r="AO94" s="4">
        <v>9.0000000000000011E-3</v>
      </c>
      <c r="AP94" s="4">
        <v>0.34499999999999997</v>
      </c>
      <c r="AQ94" s="4">
        <v>7.4999999999999997E-3</v>
      </c>
      <c r="AR94" s="4">
        <v>-0.34250000000000003</v>
      </c>
      <c r="AS94" s="4">
        <v>-0.13</v>
      </c>
      <c r="AT94" s="4">
        <v>-0.16</v>
      </c>
      <c r="AU94" s="4">
        <v>-0.35</v>
      </c>
      <c r="AV94" s="4">
        <v>-0.29249999999999998</v>
      </c>
      <c r="AW94" s="4">
        <v>-0.34250000000000003</v>
      </c>
      <c r="AX94" s="4">
        <v>0.2175</v>
      </c>
      <c r="AY94" s="4">
        <v>-0.34250000000000003</v>
      </c>
      <c r="AZ94" s="4">
        <v>0</v>
      </c>
      <c r="BA94" s="4">
        <v>7.4999999999999997E-3</v>
      </c>
      <c r="BB94" s="4">
        <v>-9.1500000000000012E-2</v>
      </c>
      <c r="BC94" s="4">
        <v>-5.5E-2</v>
      </c>
      <c r="BD94" s="4">
        <v>-8.1500000000000003E-2</v>
      </c>
      <c r="BE94" s="4">
        <v>-1.8000000000000002E-2</v>
      </c>
      <c r="BF94" s="4">
        <v>-0.06</v>
      </c>
      <c r="BG94" s="4">
        <v>0</v>
      </c>
      <c r="BH94" s="4">
        <v>-5.5E-2</v>
      </c>
      <c r="BI94" s="4">
        <v>5.5E-2</v>
      </c>
    </row>
    <row r="95" spans="2:61" x14ac:dyDescent="0.25">
      <c r="B95" s="209">
        <f t="shared" si="4"/>
        <v>10.430262500000705</v>
      </c>
      <c r="C95">
        <v>-4.1721050000000003E-2</v>
      </c>
      <c r="D95">
        <f t="shared" si="5"/>
        <v>-2.5000000000001688E-2</v>
      </c>
      <c r="E95">
        <v>3.0339999999999989</v>
      </c>
      <c r="F95" s="77">
        <v>39387</v>
      </c>
      <c r="G95" s="7">
        <v>3.0590000000000006</v>
      </c>
      <c r="H95" s="7">
        <v>0.1575</v>
      </c>
      <c r="I95" s="4">
        <v>7.4844507365129029E-2</v>
      </c>
      <c r="J95" s="4">
        <v>-0.19</v>
      </c>
      <c r="K95" s="4">
        <v>-0.2</v>
      </c>
      <c r="L95" s="15">
        <v>-0.13250000000000001</v>
      </c>
      <c r="M95" s="15">
        <v>-0.27500000000000002</v>
      </c>
      <c r="N95" s="4">
        <v>-0.1125</v>
      </c>
      <c r="O95" s="4">
        <v>-5.5E-2</v>
      </c>
      <c r="P95" s="4">
        <v>-0.09</v>
      </c>
      <c r="Q95" s="4">
        <v>-0.16</v>
      </c>
      <c r="R95" s="4">
        <v>-0.19</v>
      </c>
      <c r="S95" s="4">
        <v>-0.19</v>
      </c>
      <c r="T95" s="4">
        <v>-6.1249999999999999E-2</v>
      </c>
      <c r="U95" s="4">
        <v>-4.4999999999999998E-2</v>
      </c>
      <c r="V95" s="4">
        <v>0.2</v>
      </c>
      <c r="W95" s="4">
        <v>0.2</v>
      </c>
      <c r="X95" s="4">
        <v>0.16500000000000001</v>
      </c>
      <c r="Y95" s="4">
        <v>0</v>
      </c>
      <c r="Z95" s="4">
        <v>0.24</v>
      </c>
      <c r="AA95" s="4">
        <v>0.28749999999999998</v>
      </c>
      <c r="AB95" s="4">
        <v>-2.6499999999999999E-2</v>
      </c>
      <c r="AC95" s="4">
        <v>-0.04</v>
      </c>
      <c r="AD95" s="4">
        <v>-1.1500000000000002E-2</v>
      </c>
      <c r="AE95" s="4">
        <v>-2.8999999999999998E-2</v>
      </c>
      <c r="AF95" s="4">
        <v>5.0000000000000001E-3</v>
      </c>
      <c r="AG95" s="4">
        <v>4.5000000000000005E-3</v>
      </c>
      <c r="AH95" s="4">
        <v>-5.7500000000000002E-2</v>
      </c>
      <c r="AI95" s="4">
        <v>-0.04</v>
      </c>
      <c r="AJ95" s="4">
        <v>-4.8500000000000008E-2</v>
      </c>
      <c r="AK95" s="4">
        <v>-1.0500000000000001E-2</v>
      </c>
      <c r="AL95" s="4">
        <v>-5.45E-2</v>
      </c>
      <c r="AM95" s="4">
        <v>-7.7499999999999999E-2</v>
      </c>
      <c r="AN95" s="4">
        <v>-1.0500000000000001E-2</v>
      </c>
      <c r="AO95" s="4">
        <v>1.4999999999999999E-2</v>
      </c>
      <c r="AP95" s="4">
        <v>0.72499999999999998</v>
      </c>
      <c r="AQ95" s="4">
        <v>-3.2500000000000001E-2</v>
      </c>
      <c r="AR95" s="4">
        <v>-0.3</v>
      </c>
      <c r="AS95" s="4">
        <v>-0.14499999999999999</v>
      </c>
      <c r="AT95" s="4">
        <v>-0.1875</v>
      </c>
      <c r="AU95" s="4">
        <v>0.01</v>
      </c>
      <c r="AV95" s="4">
        <v>-0.25</v>
      </c>
      <c r="AW95" s="4">
        <v>0</v>
      </c>
      <c r="AX95" s="4">
        <v>0.10249999999999999</v>
      </c>
      <c r="AY95" s="4">
        <v>-0.3</v>
      </c>
      <c r="AZ95" s="4">
        <v>0</v>
      </c>
      <c r="BA95" s="4">
        <v>-3.2500000000000001E-2</v>
      </c>
      <c r="BB95" s="4">
        <v>-0.114</v>
      </c>
      <c r="BC95" s="4">
        <v>-5.5E-2</v>
      </c>
      <c r="BD95" s="4">
        <v>-8.6500000000000007E-2</v>
      </c>
      <c r="BE95" s="4">
        <v>-1.5500000000000002E-2</v>
      </c>
      <c r="BF95" s="4">
        <v>-7.4999999999999997E-2</v>
      </c>
      <c r="BG95" s="4">
        <v>0</v>
      </c>
      <c r="BH95" s="4">
        <v>-5.7500000000000002E-2</v>
      </c>
      <c r="BI95" s="4">
        <v>6.25E-2</v>
      </c>
    </row>
    <row r="96" spans="2:61" x14ac:dyDescent="0.25">
      <c r="B96" s="209">
        <f t="shared" si="4"/>
        <v>43.528427499999076</v>
      </c>
      <c r="C96">
        <v>-0.17411371</v>
      </c>
      <c r="D96">
        <f t="shared" si="5"/>
        <v>-2.4999999999999467E-2</v>
      </c>
      <c r="E96">
        <v>3.1220000000000003</v>
      </c>
      <c r="F96" s="77">
        <v>39417</v>
      </c>
      <c r="G96" s="7">
        <v>3.1469999999999998</v>
      </c>
      <c r="H96" s="7">
        <v>0.1575</v>
      </c>
      <c r="I96" s="4">
        <v>7.4839018113100023E-2</v>
      </c>
      <c r="J96" s="4">
        <v>-0.19750000000000001</v>
      </c>
      <c r="K96" s="4">
        <v>-0.20749999999999999</v>
      </c>
      <c r="L96" s="15">
        <v>-0.125</v>
      </c>
      <c r="M96" s="15">
        <v>-0.28249999999999997</v>
      </c>
      <c r="N96" s="4">
        <v>-0.105</v>
      </c>
      <c r="O96" s="4">
        <v>-5.5E-2</v>
      </c>
      <c r="P96" s="4">
        <v>-0.09</v>
      </c>
      <c r="Q96" s="4">
        <v>-0.16750000000000001</v>
      </c>
      <c r="R96" s="4">
        <v>-0.19750000000000001</v>
      </c>
      <c r="S96" s="4">
        <v>-0.19750000000000001</v>
      </c>
      <c r="T96" s="4">
        <v>-7.2499999999999995E-2</v>
      </c>
      <c r="U96" s="4">
        <v>-4.4999999999999998E-2</v>
      </c>
      <c r="V96" s="4">
        <v>0.24</v>
      </c>
      <c r="W96" s="4">
        <v>0.24</v>
      </c>
      <c r="X96" s="4">
        <v>0.20499999999999999</v>
      </c>
      <c r="Y96" s="4">
        <v>0</v>
      </c>
      <c r="Z96" s="4">
        <v>0.29499999999999998</v>
      </c>
      <c r="AA96" s="4">
        <v>0.33750000000000002</v>
      </c>
      <c r="AB96" s="4">
        <v>-2.6499999999999999E-2</v>
      </c>
      <c r="AC96" s="4">
        <v>-3.2500000000000001E-2</v>
      </c>
      <c r="AD96" s="4">
        <v>-1.1500000000000002E-2</v>
      </c>
      <c r="AE96" s="4">
        <v>-2.8999999999999998E-2</v>
      </c>
      <c r="AF96" s="4">
        <v>5.0000000000000001E-3</v>
      </c>
      <c r="AG96" s="4">
        <v>4.5000000000000005E-3</v>
      </c>
      <c r="AH96" s="4">
        <v>-5.7500000000000002E-2</v>
      </c>
      <c r="AI96" s="4">
        <v>-3.85E-2</v>
      </c>
      <c r="AJ96" s="4">
        <v>-5.1000000000000004E-2</v>
      </c>
      <c r="AK96" s="4">
        <v>-1.0500000000000001E-2</v>
      </c>
      <c r="AL96" s="4">
        <v>-5.45E-2</v>
      </c>
      <c r="AM96" s="4">
        <v>-0.1</v>
      </c>
      <c r="AN96" s="4">
        <v>-1.0500000000000001E-2</v>
      </c>
      <c r="AO96" s="4">
        <v>1.4999999999999999E-2</v>
      </c>
      <c r="AP96" s="4">
        <v>1.0449999999999999</v>
      </c>
      <c r="AQ96" s="4">
        <v>-5.5E-2</v>
      </c>
      <c r="AR96" s="4">
        <v>-0.3</v>
      </c>
      <c r="AS96" s="4">
        <v>-0.14499999999999999</v>
      </c>
      <c r="AT96" s="4">
        <v>-0.1875</v>
      </c>
      <c r="AU96" s="4">
        <v>7.0000000000000007E-2</v>
      </c>
      <c r="AV96" s="4">
        <v>-0.25</v>
      </c>
      <c r="AW96" s="4">
        <v>0</v>
      </c>
      <c r="AX96" s="4">
        <v>0.10249999999999999</v>
      </c>
      <c r="AY96" s="4">
        <v>-0.3</v>
      </c>
      <c r="AZ96" s="4">
        <v>0</v>
      </c>
      <c r="BA96" s="4">
        <v>-5.5E-2</v>
      </c>
      <c r="BB96" s="4">
        <v>-0.1265</v>
      </c>
      <c r="BC96" s="4">
        <v>-5.5E-2</v>
      </c>
      <c r="BD96" s="4">
        <v>-0.109</v>
      </c>
      <c r="BE96" s="4">
        <v>-1.5500000000000002E-2</v>
      </c>
      <c r="BF96" s="4">
        <v>-7.4999999999999997E-2</v>
      </c>
      <c r="BG96" s="4">
        <v>0</v>
      </c>
      <c r="BH96" s="4">
        <v>-5.7500000000000002E-2</v>
      </c>
      <c r="BI96" s="4">
        <v>6.25E-2</v>
      </c>
    </row>
    <row r="97" spans="2:61" x14ac:dyDescent="0.25">
      <c r="B97" s="209">
        <f t="shared" si="4"/>
        <v>-2.16380400000005</v>
      </c>
      <c r="C97">
        <v>7.21268E-3</v>
      </c>
      <c r="D97">
        <f t="shared" si="5"/>
        <v>-3.0000000000000693E-2</v>
      </c>
      <c r="E97">
        <v>3.3409999999999997</v>
      </c>
      <c r="F97" s="77">
        <v>39448</v>
      </c>
      <c r="G97" s="7">
        <v>3.3710000000000004</v>
      </c>
      <c r="H97" s="7">
        <v>0.1575</v>
      </c>
      <c r="I97" s="4">
        <v>7.4833345886014022E-2</v>
      </c>
      <c r="J97" s="4">
        <v>-0.2</v>
      </c>
      <c r="K97" s="4">
        <v>-0.21</v>
      </c>
      <c r="L97" s="15">
        <v>-0.11</v>
      </c>
      <c r="M97" s="15">
        <v>-0.26500000000000001</v>
      </c>
      <c r="N97" s="4">
        <v>-0.09</v>
      </c>
      <c r="O97" s="4">
        <v>-5.5E-2</v>
      </c>
      <c r="P97" s="4">
        <v>-0.09</v>
      </c>
      <c r="Q97" s="4">
        <v>-0.17</v>
      </c>
      <c r="R97" s="4">
        <v>-0.2</v>
      </c>
      <c r="S97" s="4">
        <v>-0.2</v>
      </c>
      <c r="T97" s="4">
        <v>-7.3749999999999996E-2</v>
      </c>
      <c r="U97" s="4">
        <v>-4.4999999999999998E-2</v>
      </c>
      <c r="V97" s="4">
        <v>0.2525</v>
      </c>
      <c r="W97" s="4">
        <v>0.2525</v>
      </c>
      <c r="X97" s="4">
        <v>0.26</v>
      </c>
      <c r="Y97" s="4">
        <v>0</v>
      </c>
      <c r="Z97" s="4">
        <v>0.34250000000000003</v>
      </c>
      <c r="AA97" s="4">
        <v>0.4375</v>
      </c>
      <c r="AB97" s="4">
        <v>-2.2000000000000002E-2</v>
      </c>
      <c r="AC97" s="4">
        <v>-3.2500000000000001E-2</v>
      </c>
      <c r="AD97" s="4">
        <v>-1.1500000000000002E-2</v>
      </c>
      <c r="AE97" s="4">
        <v>-2.8999999999999998E-2</v>
      </c>
      <c r="AF97" s="4">
        <v>5.0000000000000001E-3</v>
      </c>
      <c r="AG97" s="4">
        <v>4.5000000000000005E-3</v>
      </c>
      <c r="AH97" s="4">
        <v>-5.7500000000000002E-2</v>
      </c>
      <c r="AI97" s="4">
        <v>-3.85E-2</v>
      </c>
      <c r="AJ97" s="4">
        <v>-5.1000000000000004E-2</v>
      </c>
      <c r="AK97" s="4">
        <v>-1.0500000000000001E-2</v>
      </c>
      <c r="AL97" s="4">
        <v>-5.8500000000000003E-2</v>
      </c>
      <c r="AM97" s="4">
        <v>-0.10249999999999999</v>
      </c>
      <c r="AN97" s="4">
        <v>-8.5000000000000006E-3</v>
      </c>
      <c r="AO97" s="4">
        <v>1.4999999999999999E-2</v>
      </c>
      <c r="AP97" s="4">
        <v>1.52</v>
      </c>
      <c r="AQ97" s="4">
        <v>-5.7500000000000002E-2</v>
      </c>
      <c r="AR97" s="4">
        <v>-0.3</v>
      </c>
      <c r="AS97" s="4">
        <v>-0.14499999999999999</v>
      </c>
      <c r="AT97" s="4">
        <v>-0.1875</v>
      </c>
      <c r="AU97" s="4">
        <v>0.14000000000000001</v>
      </c>
      <c r="AV97" s="4">
        <v>-0.25</v>
      </c>
      <c r="AW97" s="4">
        <v>0</v>
      </c>
      <c r="AX97" s="4">
        <v>0.10249999999999999</v>
      </c>
      <c r="AY97" s="4">
        <v>-0.3</v>
      </c>
      <c r="AZ97" s="4">
        <v>0</v>
      </c>
      <c r="BA97" s="4">
        <v>-5.7500000000000002E-2</v>
      </c>
      <c r="BB97" s="4">
        <v>-0.13400000000000001</v>
      </c>
      <c r="BC97" s="4">
        <v>-5.5E-2</v>
      </c>
      <c r="BD97" s="4">
        <v>-0.11200000000000002</v>
      </c>
      <c r="BE97" s="4">
        <v>-1.5500000000000002E-2</v>
      </c>
      <c r="BF97" s="4">
        <v>-7.4999999999999997E-2</v>
      </c>
      <c r="BG97" s="4">
        <v>0</v>
      </c>
      <c r="BH97" s="4">
        <v>-5.7500000000000002E-2</v>
      </c>
      <c r="BI97" s="4">
        <v>6.25E-2</v>
      </c>
    </row>
    <row r="98" spans="2:61" x14ac:dyDescent="0.25">
      <c r="B98" s="209">
        <f t="shared" si="4"/>
        <v>-25.9999620000006</v>
      </c>
      <c r="C98">
        <v>8.666654E-2</v>
      </c>
      <c r="D98">
        <f t="shared" si="5"/>
        <v>-3.0000000000000693E-2</v>
      </c>
      <c r="E98">
        <v>3.2339999999999995</v>
      </c>
      <c r="F98" s="77">
        <v>39479</v>
      </c>
      <c r="G98" s="7">
        <v>3.2640000000000002</v>
      </c>
      <c r="H98" s="7">
        <v>0.1575</v>
      </c>
      <c r="I98" s="4">
        <v>7.4827673658938026E-2</v>
      </c>
      <c r="J98" s="4">
        <v>-0.20250000000000001</v>
      </c>
      <c r="K98" s="4">
        <v>-0.21249999999999999</v>
      </c>
      <c r="L98" s="15">
        <v>-0.11</v>
      </c>
      <c r="M98" s="15">
        <v>-0.26750000000000002</v>
      </c>
      <c r="N98" s="4">
        <v>-0.09</v>
      </c>
      <c r="O98" s="4">
        <v>-5.5E-2</v>
      </c>
      <c r="P98" s="4">
        <v>-0.09</v>
      </c>
      <c r="Q98" s="4">
        <v>-0.17249999999999999</v>
      </c>
      <c r="R98" s="4">
        <v>-0.20250000000000001</v>
      </c>
      <c r="S98" s="4">
        <v>-0.20250000000000001</v>
      </c>
      <c r="T98" s="4">
        <v>-6.5000000000000002E-2</v>
      </c>
      <c r="U98" s="4">
        <v>-4.4999999999999998E-2</v>
      </c>
      <c r="V98" s="4">
        <v>0.23</v>
      </c>
      <c r="W98" s="4">
        <v>0.23</v>
      </c>
      <c r="X98" s="4">
        <v>0.23499999999999999</v>
      </c>
      <c r="Y98" s="4">
        <v>0</v>
      </c>
      <c r="Z98" s="4">
        <v>0.33750000000000002</v>
      </c>
      <c r="AA98" s="4">
        <v>0.435</v>
      </c>
      <c r="AB98" s="4">
        <v>-2.2000000000000002E-2</v>
      </c>
      <c r="AC98" s="4">
        <v>-3.2500000000000001E-2</v>
      </c>
      <c r="AD98" s="4">
        <v>-1.1500000000000002E-2</v>
      </c>
      <c r="AE98" s="4">
        <v>-2.8999999999999998E-2</v>
      </c>
      <c r="AF98" s="4">
        <v>5.0000000000000001E-3</v>
      </c>
      <c r="AG98" s="4">
        <v>4.5000000000000005E-3</v>
      </c>
      <c r="AH98" s="4">
        <v>-5.7500000000000002E-2</v>
      </c>
      <c r="AI98" s="4">
        <v>-3.85E-2</v>
      </c>
      <c r="AJ98" s="4">
        <v>-5.1000000000000004E-2</v>
      </c>
      <c r="AK98" s="4">
        <v>-1.0500000000000001E-2</v>
      </c>
      <c r="AL98" s="4">
        <v>-5.45E-2</v>
      </c>
      <c r="AM98" s="4">
        <v>-8.5000000000000006E-2</v>
      </c>
      <c r="AN98" s="4">
        <v>-8.5000000000000006E-3</v>
      </c>
      <c r="AO98" s="4">
        <v>1.4999999999999999E-2</v>
      </c>
      <c r="AP98" s="4">
        <v>1.4</v>
      </c>
      <c r="AQ98" s="4">
        <v>-0.04</v>
      </c>
      <c r="AR98" s="4">
        <v>-0.3</v>
      </c>
      <c r="AS98" s="4">
        <v>-0.14499999999999999</v>
      </c>
      <c r="AT98" s="4">
        <v>-0.1875</v>
      </c>
      <c r="AU98" s="4">
        <v>0.01</v>
      </c>
      <c r="AV98" s="4">
        <v>-0.25</v>
      </c>
      <c r="AW98" s="4">
        <v>0</v>
      </c>
      <c r="AX98" s="4">
        <v>0.10249999999999999</v>
      </c>
      <c r="AY98" s="4">
        <v>-0.3</v>
      </c>
      <c r="AZ98" s="4">
        <v>0</v>
      </c>
      <c r="BA98" s="4">
        <v>-0.04</v>
      </c>
      <c r="BB98" s="4">
        <v>-0.13400000000000001</v>
      </c>
      <c r="BC98" s="4">
        <v>-5.5E-2</v>
      </c>
      <c r="BD98" s="4">
        <v>-9.2000000000000012E-2</v>
      </c>
      <c r="BE98" s="4">
        <v>-1.5500000000000002E-2</v>
      </c>
      <c r="BF98" s="4">
        <v>-7.4999999999999997E-2</v>
      </c>
      <c r="BG98" s="4">
        <v>0</v>
      </c>
      <c r="BH98" s="4">
        <v>-5.7500000000000002E-2</v>
      </c>
      <c r="BI98" s="4">
        <v>6.25E-2</v>
      </c>
    </row>
    <row r="99" spans="2:61" x14ac:dyDescent="0.25">
      <c r="B99" s="209">
        <f t="shared" si="4"/>
        <v>34.058384999999781</v>
      </c>
      <c r="C99">
        <v>-0.11352795</v>
      </c>
      <c r="D99">
        <f t="shared" si="5"/>
        <v>-2.9999999999999805E-2</v>
      </c>
      <c r="E99">
        <v>3.1030000000000002</v>
      </c>
      <c r="F99" s="77">
        <v>39508</v>
      </c>
      <c r="G99" s="7">
        <v>3.133</v>
      </c>
      <c r="H99" s="7">
        <v>0.1575</v>
      </c>
      <c r="I99" s="4">
        <v>7.4822367382006011E-2</v>
      </c>
      <c r="J99" s="4">
        <v>-0.20499999999999999</v>
      </c>
      <c r="K99" s="4">
        <v>-0.215</v>
      </c>
      <c r="L99" s="15">
        <v>-0.11</v>
      </c>
      <c r="M99" s="15">
        <v>-0.27</v>
      </c>
      <c r="N99" s="4">
        <v>-0.09</v>
      </c>
      <c r="O99" s="4">
        <v>-5.5E-2</v>
      </c>
      <c r="P99" s="4">
        <v>-0.09</v>
      </c>
      <c r="Q99" s="4">
        <v>-0.17499999999999999</v>
      </c>
      <c r="R99" s="4">
        <v>-0.20499999999999999</v>
      </c>
      <c r="S99" s="4">
        <v>-0.20499999999999999</v>
      </c>
      <c r="T99" s="4">
        <v>-5.8749999999999997E-2</v>
      </c>
      <c r="U99" s="4">
        <v>-4.4999999999999998E-2</v>
      </c>
      <c r="V99" s="4">
        <v>0.22750000000000001</v>
      </c>
      <c r="W99" s="4">
        <v>0.22750000000000001</v>
      </c>
      <c r="X99" s="4">
        <v>0.23250000000000001</v>
      </c>
      <c r="Y99" s="4">
        <v>0</v>
      </c>
      <c r="Z99" s="4">
        <v>0.26</v>
      </c>
      <c r="AA99" s="4">
        <v>0.30249999999999999</v>
      </c>
      <c r="AB99" s="4">
        <v>-2.2000000000000002E-2</v>
      </c>
      <c r="AC99" s="4">
        <v>-3.2500000000000001E-2</v>
      </c>
      <c r="AD99" s="4">
        <v>4.3E-3</v>
      </c>
      <c r="AE99" s="4">
        <v>-1.3200000000000002E-2</v>
      </c>
      <c r="AF99" s="4">
        <v>5.0000000000000001E-3</v>
      </c>
      <c r="AG99" s="4">
        <v>4.5000000000000005E-3</v>
      </c>
      <c r="AH99" s="4">
        <v>-5.7500000000000002E-2</v>
      </c>
      <c r="AI99" s="4">
        <v>-3.85E-2</v>
      </c>
      <c r="AJ99" s="4">
        <v>-4.1500000000000002E-2</v>
      </c>
      <c r="AK99" s="4">
        <v>-1.0500000000000001E-2</v>
      </c>
      <c r="AL99" s="4">
        <v>-5.6000000000000008E-2</v>
      </c>
      <c r="AM99" s="4">
        <v>-7.2499999999999995E-2</v>
      </c>
      <c r="AN99" s="4">
        <v>-8.5000000000000006E-3</v>
      </c>
      <c r="AO99" s="4">
        <v>1.4999999999999999E-2</v>
      </c>
      <c r="AP99" s="4">
        <v>0.88</v>
      </c>
      <c r="AQ99" s="4">
        <v>-2.75E-2</v>
      </c>
      <c r="AR99" s="4">
        <v>-0.3</v>
      </c>
      <c r="AS99" s="4">
        <v>-0.14499999999999999</v>
      </c>
      <c r="AT99" s="4">
        <v>-0.1875</v>
      </c>
      <c r="AU99" s="4">
        <v>-0.18</v>
      </c>
      <c r="AV99" s="4">
        <v>-0.25</v>
      </c>
      <c r="AW99" s="4">
        <v>0</v>
      </c>
      <c r="AX99" s="4">
        <v>0.10249999999999999</v>
      </c>
      <c r="AY99" s="4">
        <v>-0.3</v>
      </c>
      <c r="AZ99" s="4">
        <v>0</v>
      </c>
      <c r="BA99" s="4">
        <v>-2.75E-2</v>
      </c>
      <c r="BB99" s="4">
        <v>-0.1115</v>
      </c>
      <c r="BC99" s="4">
        <v>-5.5E-2</v>
      </c>
      <c r="BD99" s="4">
        <v>-8.7000000000000008E-2</v>
      </c>
      <c r="BE99" s="4">
        <v>-1.5500000000000002E-2</v>
      </c>
      <c r="BF99" s="4">
        <v>-7.4999999999999997E-2</v>
      </c>
      <c r="BG99" s="4">
        <v>0</v>
      </c>
      <c r="BH99" s="4">
        <v>-5.7500000000000002E-2</v>
      </c>
      <c r="BI99" s="4">
        <v>6.25E-2</v>
      </c>
    </row>
    <row r="100" spans="2:61" x14ac:dyDescent="0.25">
      <c r="B100" s="209">
        <f t="shared" si="4"/>
        <v>4.2049770000002837</v>
      </c>
      <c r="C100">
        <v>-1.4016590000000001E-2</v>
      </c>
      <c r="D100">
        <f t="shared" si="5"/>
        <v>-3.0000000000002025E-2</v>
      </c>
      <c r="E100">
        <v>2.9729999999999981</v>
      </c>
      <c r="F100" s="77">
        <v>39539</v>
      </c>
      <c r="G100" s="7">
        <v>3.0030000000000001</v>
      </c>
      <c r="H100" s="7">
        <v>0.1575</v>
      </c>
      <c r="I100" s="4">
        <v>7.4816695154950999E-2</v>
      </c>
      <c r="J100" s="4">
        <v>-0.19500000000000001</v>
      </c>
      <c r="K100" s="4">
        <v>-0.20499999999999999</v>
      </c>
      <c r="L100" s="15">
        <v>-0.19</v>
      </c>
      <c r="M100" s="15">
        <v>-0.26</v>
      </c>
      <c r="N100" s="4">
        <v>-0.17</v>
      </c>
      <c r="O100" s="4">
        <v>-5.2499999999999998E-2</v>
      </c>
      <c r="P100" s="4">
        <v>-7.2499999999999995E-2</v>
      </c>
      <c r="Q100" s="4">
        <v>-0.16500000000000001</v>
      </c>
      <c r="R100" s="4">
        <v>-0.19500000000000001</v>
      </c>
      <c r="S100" s="4">
        <v>-0.19500000000000001</v>
      </c>
      <c r="T100" s="4">
        <v>-3.6249999999999998E-2</v>
      </c>
      <c r="U100" s="4">
        <v>-4.2500000000000003E-2</v>
      </c>
      <c r="V100" s="4">
        <v>0.17749999999999999</v>
      </c>
      <c r="W100" s="4">
        <v>0.17749999999999999</v>
      </c>
      <c r="X100" s="4">
        <v>0.13750000000000001</v>
      </c>
      <c r="Y100" s="4">
        <v>0</v>
      </c>
      <c r="Z100" s="4">
        <v>0.17749999999999999</v>
      </c>
      <c r="AA100" s="4">
        <v>0.19750000000000001</v>
      </c>
      <c r="AB100" s="4">
        <v>-2.1499999999999998E-2</v>
      </c>
      <c r="AC100" s="4">
        <v>-2.7700000000000002E-2</v>
      </c>
      <c r="AD100" s="4">
        <v>4.3E-3</v>
      </c>
      <c r="AE100" s="4">
        <v>-1.3200000000000002E-2</v>
      </c>
      <c r="AF100" s="4">
        <v>5.0000000000000001E-3</v>
      </c>
      <c r="AG100" s="4">
        <v>4.5000000000000005E-3</v>
      </c>
      <c r="AH100" s="4">
        <v>-5.5E-2</v>
      </c>
      <c r="AI100" s="4">
        <v>-4.2999999999999997E-2</v>
      </c>
      <c r="AJ100" s="4">
        <v>-4.6000000000000006E-2</v>
      </c>
      <c r="AK100" s="4">
        <v>-1.5500000000000002E-2</v>
      </c>
      <c r="AL100" s="4">
        <v>-6.6000000000000003E-2</v>
      </c>
      <c r="AM100" s="4">
        <v>-0.03</v>
      </c>
      <c r="AN100" s="4">
        <v>-1.3500000000000002E-2</v>
      </c>
      <c r="AO100" s="4">
        <v>9.0000000000000011E-3</v>
      </c>
      <c r="AP100" s="4">
        <v>0.505</v>
      </c>
      <c r="AQ100" s="4">
        <v>1.4999999999999999E-2</v>
      </c>
      <c r="AR100" s="4">
        <v>-0.34250000000000003</v>
      </c>
      <c r="AS100" s="4">
        <v>-0.13</v>
      </c>
      <c r="AT100" s="4">
        <v>-0.16</v>
      </c>
      <c r="AU100" s="4">
        <v>-0.35</v>
      </c>
      <c r="AV100" s="4">
        <v>-0.29249999999999998</v>
      </c>
      <c r="AW100" s="4">
        <v>0</v>
      </c>
      <c r="AX100" s="4">
        <v>0.2175</v>
      </c>
      <c r="AY100" s="4">
        <v>-0.34250000000000003</v>
      </c>
      <c r="AZ100" s="4">
        <v>0</v>
      </c>
      <c r="BA100" s="4">
        <v>1.4999999999999999E-2</v>
      </c>
      <c r="BB100" s="4">
        <v>-7.2000000000000008E-2</v>
      </c>
      <c r="BC100" s="4">
        <v>-5.2499999999999998E-2</v>
      </c>
      <c r="BD100" s="4">
        <v>-5.2000000000000005E-2</v>
      </c>
      <c r="BE100" s="4">
        <v>-1.5500000000000002E-2</v>
      </c>
      <c r="BF100" s="4">
        <v>-5.7500000000000002E-2</v>
      </c>
      <c r="BG100" s="4">
        <v>0</v>
      </c>
      <c r="BH100" s="4">
        <v>-5.5E-2</v>
      </c>
      <c r="BI100" s="4">
        <v>5.5E-2</v>
      </c>
    </row>
    <row r="101" spans="2:61" x14ac:dyDescent="0.25">
      <c r="B101" s="209">
        <f t="shared" si="4"/>
        <v>25.665848999999831</v>
      </c>
      <c r="C101">
        <v>-8.5552829999999996E-2</v>
      </c>
      <c r="D101">
        <f t="shared" si="5"/>
        <v>-2.9999999999999805E-2</v>
      </c>
      <c r="E101">
        <v>2.9560000000000004</v>
      </c>
      <c r="F101" s="77">
        <v>39569</v>
      </c>
      <c r="G101" s="7">
        <v>2.9860000000000002</v>
      </c>
      <c r="H101" s="7">
        <v>0.1575</v>
      </c>
      <c r="I101" s="4">
        <v>7.4811205902972022E-2</v>
      </c>
      <c r="J101" s="4">
        <v>-0.19500000000000001</v>
      </c>
      <c r="K101" s="4">
        <v>-0.20499999999999999</v>
      </c>
      <c r="L101" s="15">
        <v>-0.20499999999999999</v>
      </c>
      <c r="M101" s="15">
        <v>-0.26</v>
      </c>
      <c r="N101" s="4">
        <v>-0.185</v>
      </c>
      <c r="O101" s="4">
        <v>-5.2499999999999998E-2</v>
      </c>
      <c r="P101" s="4">
        <v>-7.2499999999999995E-2</v>
      </c>
      <c r="Q101" s="4">
        <v>-0.16500000000000001</v>
      </c>
      <c r="R101" s="4">
        <v>-0.19500000000000001</v>
      </c>
      <c r="S101" s="4">
        <v>-0.19500000000000001</v>
      </c>
      <c r="T101" s="4">
        <v>-3.6249999999999998E-2</v>
      </c>
      <c r="U101" s="4">
        <v>-4.2500000000000003E-2</v>
      </c>
      <c r="V101" s="4">
        <v>0.16750000000000001</v>
      </c>
      <c r="W101" s="4">
        <v>0.16750000000000001</v>
      </c>
      <c r="X101" s="4">
        <v>0.13750000000000001</v>
      </c>
      <c r="Y101" s="4">
        <v>0</v>
      </c>
      <c r="Z101" s="4">
        <v>0.16250000000000001</v>
      </c>
      <c r="AA101" s="4">
        <v>0.17249999999999999</v>
      </c>
      <c r="AB101" s="4">
        <v>-2.1499999999999998E-2</v>
      </c>
      <c r="AC101" s="4">
        <v>-2.7949999999999999E-2</v>
      </c>
      <c r="AD101" s="4">
        <v>4.0500000000000006E-3</v>
      </c>
      <c r="AE101" s="4">
        <v>-1.345E-2</v>
      </c>
      <c r="AF101" s="4">
        <v>5.0000000000000001E-3</v>
      </c>
      <c r="AG101" s="4">
        <v>4.5000000000000005E-3</v>
      </c>
      <c r="AH101" s="4">
        <v>-5.5E-2</v>
      </c>
      <c r="AI101" s="4">
        <v>-4.2999999999999997E-2</v>
      </c>
      <c r="AJ101" s="4">
        <v>-4.6000000000000006E-2</v>
      </c>
      <c r="AK101" s="4">
        <v>-1.5500000000000002E-2</v>
      </c>
      <c r="AL101" s="4">
        <v>-6.6000000000000003E-2</v>
      </c>
      <c r="AM101" s="4">
        <v>-0.03</v>
      </c>
      <c r="AN101" s="4">
        <v>-1.3500000000000002E-2</v>
      </c>
      <c r="AO101" s="4">
        <v>9.0000000000000011E-3</v>
      </c>
      <c r="AP101" s="4">
        <v>0.40500000000000003</v>
      </c>
      <c r="AQ101" s="4">
        <v>1.4999999999999999E-2</v>
      </c>
      <c r="AR101" s="4">
        <v>-0.34250000000000003</v>
      </c>
      <c r="AS101" s="4">
        <v>-0.13</v>
      </c>
      <c r="AT101" s="4">
        <v>-0.16</v>
      </c>
      <c r="AU101" s="4">
        <v>-0.35</v>
      </c>
      <c r="AV101" s="4">
        <v>-0.29249999999999998</v>
      </c>
      <c r="AW101" s="4">
        <v>0</v>
      </c>
      <c r="AX101" s="4">
        <v>0.2175</v>
      </c>
      <c r="AY101" s="4">
        <v>-0.34250000000000003</v>
      </c>
      <c r="AZ101" s="4">
        <v>0</v>
      </c>
      <c r="BA101" s="4">
        <v>1.4999999999999999E-2</v>
      </c>
      <c r="BB101" s="4">
        <v>-7.2000000000000008E-2</v>
      </c>
      <c r="BC101" s="4">
        <v>-5.2499999999999998E-2</v>
      </c>
      <c r="BD101" s="4">
        <v>-5.45E-2</v>
      </c>
      <c r="BE101" s="4">
        <v>-1.5500000000000002E-2</v>
      </c>
      <c r="BF101" s="4">
        <v>-5.7500000000000002E-2</v>
      </c>
      <c r="BG101" s="4">
        <v>0</v>
      </c>
      <c r="BH101" s="4">
        <v>-5.5E-2</v>
      </c>
      <c r="BI101" s="4">
        <v>5.5E-2</v>
      </c>
    </row>
    <row r="102" spans="2:61" x14ac:dyDescent="0.25">
      <c r="B102" s="209">
        <f t="shared" si="4"/>
        <v>8.8565610000002035</v>
      </c>
      <c r="C102">
        <v>-2.9521869999999999E-2</v>
      </c>
      <c r="D102">
        <f t="shared" si="5"/>
        <v>-3.0000000000000693E-2</v>
      </c>
      <c r="E102">
        <v>2.9559999999999995</v>
      </c>
      <c r="F102" s="77">
        <v>39600</v>
      </c>
      <c r="G102" s="7">
        <v>2.9860000000000002</v>
      </c>
      <c r="H102" s="7">
        <v>0.1575</v>
      </c>
      <c r="I102" s="4">
        <v>7.4805533675938007E-2</v>
      </c>
      <c r="J102" s="4">
        <v>-0.19500000000000001</v>
      </c>
      <c r="K102" s="4">
        <v>-0.20499999999999999</v>
      </c>
      <c r="L102" s="15">
        <v>-0.215</v>
      </c>
      <c r="M102" s="15">
        <v>-0.26</v>
      </c>
      <c r="N102" s="4">
        <v>-0.19500000000000001</v>
      </c>
      <c r="O102" s="4">
        <v>-5.2499999999999998E-2</v>
      </c>
      <c r="P102" s="4">
        <v>-7.2499999999999995E-2</v>
      </c>
      <c r="Q102" s="4">
        <v>-0.16500000000000001</v>
      </c>
      <c r="R102" s="4">
        <v>-0.19500000000000001</v>
      </c>
      <c r="S102" s="4">
        <v>-0.19500000000000001</v>
      </c>
      <c r="T102" s="4">
        <v>-3.3750000000000002E-2</v>
      </c>
      <c r="U102" s="4">
        <v>-4.2500000000000003E-2</v>
      </c>
      <c r="V102" s="4">
        <v>0.16250000000000001</v>
      </c>
      <c r="W102" s="4">
        <v>0.16250000000000001</v>
      </c>
      <c r="X102" s="4">
        <v>0.13250000000000001</v>
      </c>
      <c r="Y102" s="4">
        <v>0</v>
      </c>
      <c r="Z102" s="4">
        <v>0.16250000000000001</v>
      </c>
      <c r="AA102" s="4">
        <v>0.17249999999999999</v>
      </c>
      <c r="AB102" s="4">
        <v>-2.1499999999999998E-2</v>
      </c>
      <c r="AC102" s="4">
        <v>-2.7949999999999999E-2</v>
      </c>
      <c r="AD102" s="4">
        <v>4.0500000000000006E-3</v>
      </c>
      <c r="AE102" s="4">
        <v>-1.345E-2</v>
      </c>
      <c r="AF102" s="4">
        <v>5.0000000000000001E-3</v>
      </c>
      <c r="AG102" s="4">
        <v>4.5000000000000005E-3</v>
      </c>
      <c r="AH102" s="4">
        <v>-5.5E-2</v>
      </c>
      <c r="AI102" s="4">
        <v>-4.4999999999999998E-2</v>
      </c>
      <c r="AJ102" s="4">
        <v>-4.3500000000000004E-2</v>
      </c>
      <c r="AK102" s="4">
        <v>-4.8000000000000001E-2</v>
      </c>
      <c r="AL102" s="4">
        <v>-8.199999999999999E-2</v>
      </c>
      <c r="AM102" s="4">
        <v>-2.5000000000000001E-2</v>
      </c>
      <c r="AN102" s="4">
        <v>-1.3500000000000002E-2</v>
      </c>
      <c r="AO102" s="4">
        <v>9.0000000000000011E-3</v>
      </c>
      <c r="AP102" s="4">
        <v>0.41499999999999998</v>
      </c>
      <c r="AQ102" s="4">
        <v>0.02</v>
      </c>
      <c r="AR102" s="4">
        <v>-0.34250000000000003</v>
      </c>
      <c r="AS102" s="4">
        <v>-0.13</v>
      </c>
      <c r="AT102" s="4">
        <v>-0.16</v>
      </c>
      <c r="AU102" s="4">
        <v>-0.35</v>
      </c>
      <c r="AV102" s="4">
        <v>-0.29249999999999998</v>
      </c>
      <c r="AW102" s="4">
        <v>0</v>
      </c>
      <c r="AX102" s="4">
        <v>0.2175</v>
      </c>
      <c r="AY102" s="4">
        <v>-0.34250000000000003</v>
      </c>
      <c r="AZ102" s="4">
        <v>0</v>
      </c>
      <c r="BA102" s="4">
        <v>0.02</v>
      </c>
      <c r="BB102" s="4">
        <v>-8.7000000000000008E-2</v>
      </c>
      <c r="BC102" s="4">
        <v>-5.2499999999999998E-2</v>
      </c>
      <c r="BD102" s="4">
        <v>-5.7000000000000002E-2</v>
      </c>
      <c r="BE102" s="4">
        <v>-4.8000000000000001E-2</v>
      </c>
      <c r="BF102" s="4">
        <v>-5.7500000000000002E-2</v>
      </c>
      <c r="BG102" s="4">
        <v>0</v>
      </c>
      <c r="BH102" s="4">
        <v>-5.5E-2</v>
      </c>
      <c r="BI102" s="4">
        <v>5.5E-2</v>
      </c>
    </row>
    <row r="103" spans="2:61" x14ac:dyDescent="0.25">
      <c r="B103" s="209">
        <f t="shared" si="4"/>
        <v>37.422390000000867</v>
      </c>
      <c r="C103">
        <v>-0.1247413</v>
      </c>
      <c r="D103">
        <f t="shared" si="5"/>
        <v>-3.0000000000000693E-2</v>
      </c>
      <c r="E103">
        <v>3.0029999999999997</v>
      </c>
      <c r="F103" s="77">
        <v>39630</v>
      </c>
      <c r="G103" s="7">
        <v>3.0330000000000004</v>
      </c>
      <c r="H103" s="7">
        <v>0.1575</v>
      </c>
      <c r="I103" s="4">
        <v>7.4800044423979015E-2</v>
      </c>
      <c r="J103" s="4">
        <v>-0.19500000000000001</v>
      </c>
      <c r="K103" s="4">
        <v>-0.20499999999999999</v>
      </c>
      <c r="L103" s="15">
        <v>-0.215</v>
      </c>
      <c r="M103" s="15">
        <v>-0.28000000000000003</v>
      </c>
      <c r="N103" s="4">
        <v>-0.19500000000000001</v>
      </c>
      <c r="O103" s="4">
        <v>-5.2499999999999998E-2</v>
      </c>
      <c r="P103" s="4">
        <v>-7.2499999999999995E-2</v>
      </c>
      <c r="Q103" s="4">
        <v>-0.16500000000000001</v>
      </c>
      <c r="R103" s="4">
        <v>-0.19500000000000001</v>
      </c>
      <c r="S103" s="4">
        <v>-0.19500000000000001</v>
      </c>
      <c r="T103" s="4">
        <v>-3.2500000000000001E-2</v>
      </c>
      <c r="U103" s="4">
        <v>-4.2500000000000003E-2</v>
      </c>
      <c r="V103" s="4">
        <v>0.1525</v>
      </c>
      <c r="W103" s="4">
        <v>0.1525</v>
      </c>
      <c r="X103" s="4">
        <v>0.1225</v>
      </c>
      <c r="Y103" s="4">
        <v>0</v>
      </c>
      <c r="Z103" s="4">
        <v>0.16250000000000001</v>
      </c>
      <c r="AA103" s="4">
        <v>0.185</v>
      </c>
      <c r="AB103" s="4">
        <v>-2.1499999999999998E-2</v>
      </c>
      <c r="AC103" s="4">
        <v>-2.7949999999999999E-2</v>
      </c>
      <c r="AD103" s="4">
        <v>4.0500000000000006E-3</v>
      </c>
      <c r="AE103" s="4">
        <v>-1.345E-2</v>
      </c>
      <c r="AF103" s="4">
        <v>5.0000000000000001E-3</v>
      </c>
      <c r="AG103" s="4">
        <v>4.5000000000000005E-3</v>
      </c>
      <c r="AH103" s="4">
        <v>-5.5E-2</v>
      </c>
      <c r="AI103" s="4">
        <v>-4.4999999999999998E-2</v>
      </c>
      <c r="AJ103" s="4">
        <v>-4.3500000000000004E-2</v>
      </c>
      <c r="AK103" s="4">
        <v>-1.4499999999999999E-2</v>
      </c>
      <c r="AL103" s="4">
        <v>-6.6000000000000003E-2</v>
      </c>
      <c r="AM103" s="4">
        <v>-2.2499999999999999E-2</v>
      </c>
      <c r="AN103" s="4">
        <v>-1.3500000000000002E-2</v>
      </c>
      <c r="AO103" s="4">
        <v>9.0000000000000011E-3</v>
      </c>
      <c r="AP103" s="4">
        <v>0.45</v>
      </c>
      <c r="AQ103" s="4">
        <v>2.2499999999999999E-2</v>
      </c>
      <c r="AR103" s="4">
        <v>-0.34250000000000003</v>
      </c>
      <c r="AS103" s="4">
        <v>-0.13</v>
      </c>
      <c r="AT103" s="4">
        <v>-0.16</v>
      </c>
      <c r="AU103" s="4">
        <v>-0.35</v>
      </c>
      <c r="AV103" s="4">
        <v>-0.29249999999999998</v>
      </c>
      <c r="AW103" s="4">
        <v>0</v>
      </c>
      <c r="AX103" s="4">
        <v>0.2175</v>
      </c>
      <c r="AY103" s="4">
        <v>-0.34250000000000003</v>
      </c>
      <c r="AZ103" s="4">
        <v>0</v>
      </c>
      <c r="BA103" s="4">
        <v>2.2499999999999999E-2</v>
      </c>
      <c r="BB103" s="4">
        <v>-7.9500000000000001E-2</v>
      </c>
      <c r="BC103" s="4">
        <v>-5.2499999999999998E-2</v>
      </c>
      <c r="BD103" s="4">
        <v>-5.7000000000000002E-2</v>
      </c>
      <c r="BE103" s="4">
        <v>-1.4499999999999999E-2</v>
      </c>
      <c r="BF103" s="4">
        <v>-5.7500000000000002E-2</v>
      </c>
      <c r="BG103" s="4">
        <v>0</v>
      </c>
      <c r="BH103" s="4">
        <v>-5.5E-2</v>
      </c>
      <c r="BI103" s="4">
        <v>5.5E-2</v>
      </c>
    </row>
    <row r="104" spans="2:61" x14ac:dyDescent="0.25">
      <c r="B104" s="209">
        <f t="shared" si="4"/>
        <v>38.163627000000879</v>
      </c>
      <c r="C104">
        <v>-0.12721209</v>
      </c>
      <c r="D104">
        <f t="shared" si="5"/>
        <v>-3.0000000000000693E-2</v>
      </c>
      <c r="E104">
        <v>2.9979999999999993</v>
      </c>
      <c r="F104" s="77">
        <v>39661</v>
      </c>
      <c r="G104" s="7">
        <v>3.028</v>
      </c>
      <c r="H104" s="7">
        <v>0.1575</v>
      </c>
      <c r="I104" s="4">
        <v>7.4794372196964998E-2</v>
      </c>
      <c r="J104" s="4">
        <v>-0.19500000000000001</v>
      </c>
      <c r="K104" s="4">
        <v>-0.20499999999999999</v>
      </c>
      <c r="L104" s="15">
        <v>-0.215</v>
      </c>
      <c r="M104" s="15">
        <v>-0.28000000000000003</v>
      </c>
      <c r="N104" s="4">
        <v>-0.19500000000000001</v>
      </c>
      <c r="O104" s="4">
        <v>-5.2499999999999998E-2</v>
      </c>
      <c r="P104" s="4">
        <v>-7.2499999999999995E-2</v>
      </c>
      <c r="Q104" s="4">
        <v>-0.16500000000000001</v>
      </c>
      <c r="R104" s="4">
        <v>-0.19500000000000001</v>
      </c>
      <c r="S104" s="4">
        <v>-0.19500000000000001</v>
      </c>
      <c r="T104" s="4">
        <v>-3.125E-2</v>
      </c>
      <c r="U104" s="4">
        <v>-4.2500000000000003E-2</v>
      </c>
      <c r="V104" s="4">
        <v>0.15</v>
      </c>
      <c r="W104" s="4">
        <v>0.15</v>
      </c>
      <c r="X104" s="4">
        <v>0.12</v>
      </c>
      <c r="Y104" s="4">
        <v>0</v>
      </c>
      <c r="Z104" s="4">
        <v>0.16250000000000001</v>
      </c>
      <c r="AA104" s="4">
        <v>0.185</v>
      </c>
      <c r="AB104" s="4">
        <v>-2.1499999999999998E-2</v>
      </c>
      <c r="AC104" s="4">
        <v>-2.7949999999999999E-2</v>
      </c>
      <c r="AD104" s="4">
        <v>4.2500000000000003E-3</v>
      </c>
      <c r="AE104" s="4">
        <v>-1.325E-2</v>
      </c>
      <c r="AF104" s="4">
        <v>5.0000000000000001E-3</v>
      </c>
      <c r="AG104" s="4">
        <v>4.5000000000000005E-3</v>
      </c>
      <c r="AH104" s="4">
        <v>-5.5E-2</v>
      </c>
      <c r="AI104" s="4">
        <v>-4.4999999999999998E-2</v>
      </c>
      <c r="AJ104" s="4">
        <v>-4.3500000000000004E-2</v>
      </c>
      <c r="AK104" s="4">
        <v>-1.4499999999999999E-2</v>
      </c>
      <c r="AL104" s="4">
        <v>-6.6000000000000003E-2</v>
      </c>
      <c r="AM104" s="4">
        <v>-0.02</v>
      </c>
      <c r="AN104" s="4">
        <v>-1.3500000000000002E-2</v>
      </c>
      <c r="AO104" s="4">
        <v>9.0000000000000011E-3</v>
      </c>
      <c r="AP104" s="4">
        <v>0.505</v>
      </c>
      <c r="AQ104" s="4">
        <v>2.5000000000000001E-2</v>
      </c>
      <c r="AR104" s="4">
        <v>-0.34250000000000003</v>
      </c>
      <c r="AS104" s="4">
        <v>-0.13</v>
      </c>
      <c r="AT104" s="4">
        <v>-0.16</v>
      </c>
      <c r="AU104" s="4">
        <v>-0.35</v>
      </c>
      <c r="AV104" s="4">
        <v>-0.29249999999999998</v>
      </c>
      <c r="AW104" s="4">
        <v>0</v>
      </c>
      <c r="AX104" s="4">
        <v>0.2175</v>
      </c>
      <c r="AY104" s="4">
        <v>-0.34250000000000003</v>
      </c>
      <c r="AZ104" s="4">
        <v>0</v>
      </c>
      <c r="BA104" s="4">
        <v>2.5000000000000001E-2</v>
      </c>
      <c r="BB104" s="4">
        <v>-7.9500000000000001E-2</v>
      </c>
      <c r="BC104" s="4">
        <v>-5.2499999999999998E-2</v>
      </c>
      <c r="BD104" s="4">
        <v>-5.7000000000000002E-2</v>
      </c>
      <c r="BE104" s="4">
        <v>-1.4499999999999999E-2</v>
      </c>
      <c r="BF104" s="4">
        <v>-5.7500000000000002E-2</v>
      </c>
      <c r="BG104" s="4">
        <v>0</v>
      </c>
      <c r="BH104" s="4">
        <v>-5.5E-2</v>
      </c>
      <c r="BI104" s="4">
        <v>5.5E-2</v>
      </c>
    </row>
    <row r="105" spans="2:61" x14ac:dyDescent="0.25">
      <c r="B105" s="209">
        <f t="shared" si="4"/>
        <v>5.6271000000000466</v>
      </c>
      <c r="C105">
        <v>-1.8756999999999999E-2</v>
      </c>
      <c r="D105">
        <f t="shared" si="5"/>
        <v>-3.0000000000000249E-2</v>
      </c>
      <c r="E105">
        <v>2.9830000000000001</v>
      </c>
      <c r="F105" s="77">
        <v>39692</v>
      </c>
      <c r="G105" s="7">
        <v>3.0130000000000003</v>
      </c>
      <c r="H105" s="7">
        <v>0.1575</v>
      </c>
      <c r="I105" s="4">
        <v>7.4788699969963013E-2</v>
      </c>
      <c r="J105" s="4">
        <v>-0.19500000000000001</v>
      </c>
      <c r="K105" s="4">
        <v>-0.20499999999999999</v>
      </c>
      <c r="L105" s="15">
        <v>-0.20499999999999999</v>
      </c>
      <c r="M105" s="15">
        <v>-0.28000000000000003</v>
      </c>
      <c r="N105" s="4">
        <v>-0.185</v>
      </c>
      <c r="O105" s="4">
        <v>-5.2499999999999998E-2</v>
      </c>
      <c r="P105" s="4">
        <v>-7.2499999999999995E-2</v>
      </c>
      <c r="Q105" s="4">
        <v>-0.16500000000000001</v>
      </c>
      <c r="R105" s="4">
        <v>-0.19500000000000001</v>
      </c>
      <c r="S105" s="4">
        <v>-0.19500000000000001</v>
      </c>
      <c r="T105" s="4">
        <v>-3.5000000000000003E-2</v>
      </c>
      <c r="U105" s="4">
        <v>-4.2500000000000003E-2</v>
      </c>
      <c r="V105" s="4">
        <v>0.14749999999999999</v>
      </c>
      <c r="W105" s="4">
        <v>0.14749999999999999</v>
      </c>
      <c r="X105" s="4">
        <v>0.11749999999999999</v>
      </c>
      <c r="Y105" s="4">
        <v>0</v>
      </c>
      <c r="Z105" s="4">
        <v>0.16250000000000001</v>
      </c>
      <c r="AA105" s="4">
        <v>0.16250000000000001</v>
      </c>
      <c r="AB105" s="4">
        <v>-2.1499999999999998E-2</v>
      </c>
      <c r="AC105" s="4">
        <v>-2.775E-2</v>
      </c>
      <c r="AD105" s="4">
        <v>4.2500000000000003E-3</v>
      </c>
      <c r="AE105" s="4">
        <v>-1.325E-2</v>
      </c>
      <c r="AF105" s="4">
        <v>5.0000000000000001E-3</v>
      </c>
      <c r="AG105" s="4">
        <v>4.5000000000000005E-3</v>
      </c>
      <c r="AH105" s="4">
        <v>-5.5E-2</v>
      </c>
      <c r="AI105" s="4">
        <v>-4.2500000000000003E-2</v>
      </c>
      <c r="AJ105" s="4">
        <v>-4.8500000000000008E-2</v>
      </c>
      <c r="AK105" s="4">
        <v>-1.7000000000000001E-2</v>
      </c>
      <c r="AL105" s="4">
        <v>-6.6000000000000003E-2</v>
      </c>
      <c r="AM105" s="4">
        <v>-2.75E-2</v>
      </c>
      <c r="AN105" s="4">
        <v>-1.3500000000000002E-2</v>
      </c>
      <c r="AO105" s="4">
        <v>9.0000000000000011E-3</v>
      </c>
      <c r="AP105" s="4">
        <v>0.41</v>
      </c>
      <c r="AQ105" s="4">
        <v>1.7500000000000002E-2</v>
      </c>
      <c r="AR105" s="4">
        <v>-0.34250000000000003</v>
      </c>
      <c r="AS105" s="4">
        <v>-0.13</v>
      </c>
      <c r="AT105" s="4">
        <v>-0.16</v>
      </c>
      <c r="AU105" s="4">
        <v>-0.35</v>
      </c>
      <c r="AV105" s="4">
        <v>-0.29249999999999998</v>
      </c>
      <c r="AW105" s="4">
        <v>0</v>
      </c>
      <c r="AX105" s="4">
        <v>0.2175</v>
      </c>
      <c r="AY105" s="4">
        <v>-0.34250000000000003</v>
      </c>
      <c r="AZ105" s="4">
        <v>0</v>
      </c>
      <c r="BA105" s="4">
        <v>1.7500000000000002E-2</v>
      </c>
      <c r="BB105" s="4">
        <v>-8.4499999999999992E-2</v>
      </c>
      <c r="BC105" s="4">
        <v>-5.2499999999999998E-2</v>
      </c>
      <c r="BD105" s="4">
        <v>-7.9500000000000001E-2</v>
      </c>
      <c r="BE105" s="4">
        <v>-1.7000000000000001E-2</v>
      </c>
      <c r="BF105" s="4">
        <v>-5.7500000000000002E-2</v>
      </c>
      <c r="BG105" s="4">
        <v>0</v>
      </c>
      <c r="BH105" s="4">
        <v>-5.5E-2</v>
      </c>
      <c r="BI105" s="4">
        <v>5.5E-2</v>
      </c>
    </row>
    <row r="106" spans="2:61" x14ac:dyDescent="0.25">
      <c r="C106">
        <v>-2.607114E-2</v>
      </c>
      <c r="E106">
        <v>2.9959999999999982</v>
      </c>
      <c r="F106" s="77">
        <v>39722</v>
      </c>
      <c r="G106" s="7">
        <v>3.0260000000000002</v>
      </c>
      <c r="H106" s="7">
        <v>0.1575</v>
      </c>
      <c r="I106" s="4">
        <v>7.4783210718035009E-2</v>
      </c>
      <c r="J106" s="4">
        <v>-0.19500000000000001</v>
      </c>
      <c r="K106" s="4">
        <v>-0.20499999999999999</v>
      </c>
      <c r="L106" s="15">
        <v>-0.19</v>
      </c>
      <c r="M106" s="15">
        <v>-0.28000000000000003</v>
      </c>
      <c r="N106" s="4">
        <v>-0.17</v>
      </c>
      <c r="O106" s="4">
        <v>-5.2499999999999998E-2</v>
      </c>
      <c r="P106" s="4">
        <v>-7.2499999999999995E-2</v>
      </c>
      <c r="Q106" s="4">
        <v>-0.16500000000000001</v>
      </c>
      <c r="R106" s="4">
        <v>-0.19500000000000001</v>
      </c>
      <c r="S106" s="4">
        <v>-0.19500000000000001</v>
      </c>
      <c r="T106" s="4">
        <v>-0.04</v>
      </c>
      <c r="U106" s="4">
        <v>-4.2500000000000003E-2</v>
      </c>
      <c r="V106" s="4">
        <v>0.16250000000000001</v>
      </c>
      <c r="W106" s="4">
        <v>0.16250000000000001</v>
      </c>
      <c r="X106" s="4">
        <v>0.13250000000000001</v>
      </c>
      <c r="Y106" s="4">
        <v>0</v>
      </c>
      <c r="Z106" s="4">
        <v>0.16500000000000001</v>
      </c>
      <c r="AA106" s="4">
        <v>0.185</v>
      </c>
      <c r="AB106" s="4">
        <v>-2.1499999999999998E-2</v>
      </c>
      <c r="AC106" s="4">
        <v>-2.775E-2</v>
      </c>
      <c r="AD106" s="4">
        <v>-1.1500000000000002E-2</v>
      </c>
      <c r="AE106" s="4">
        <v>-2.8999999999999998E-2</v>
      </c>
      <c r="AF106" s="4">
        <v>5.0000000000000001E-3</v>
      </c>
      <c r="AG106" s="4">
        <v>4.5000000000000005E-3</v>
      </c>
      <c r="AH106" s="4">
        <v>-5.5E-2</v>
      </c>
      <c r="AI106" s="4">
        <v>-4.2500000000000003E-2</v>
      </c>
      <c r="AJ106" s="4">
        <v>-4.8500000000000008E-2</v>
      </c>
      <c r="AK106" s="4">
        <v>-1.7000000000000001E-2</v>
      </c>
      <c r="AL106" s="4">
        <v>-5.1000000000000004E-2</v>
      </c>
      <c r="AM106" s="4">
        <v>-3.7499999999999999E-2</v>
      </c>
      <c r="AN106" s="4">
        <v>-1.3500000000000002E-2</v>
      </c>
      <c r="AO106" s="4">
        <v>9.0000000000000011E-3</v>
      </c>
      <c r="AP106" s="4">
        <v>0.34499999999999997</v>
      </c>
      <c r="AQ106" s="4">
        <v>7.4999999999999997E-3</v>
      </c>
      <c r="AR106" s="4">
        <v>-0.34250000000000003</v>
      </c>
      <c r="AS106" s="4">
        <v>-0.13</v>
      </c>
      <c r="AT106" s="4">
        <v>-0.16</v>
      </c>
      <c r="AU106" s="4">
        <v>-0.35</v>
      </c>
      <c r="AV106" s="4">
        <v>-0.29249999999999998</v>
      </c>
      <c r="AW106" s="4">
        <v>0</v>
      </c>
      <c r="AX106" s="4">
        <v>0.2175</v>
      </c>
      <c r="AY106" s="4">
        <v>-0.34250000000000003</v>
      </c>
      <c r="AZ106" s="4">
        <v>0</v>
      </c>
      <c r="BA106" s="4">
        <v>7.4999999999999997E-3</v>
      </c>
      <c r="BB106" s="4">
        <v>-8.950000000000001E-2</v>
      </c>
      <c r="BC106" s="4">
        <v>-5.2499999999999998E-2</v>
      </c>
      <c r="BD106" s="4">
        <v>-7.9500000000000001E-2</v>
      </c>
      <c r="BE106" s="4">
        <v>-1.7000000000000001E-2</v>
      </c>
      <c r="BF106" s="4">
        <v>-5.7500000000000002E-2</v>
      </c>
      <c r="BG106" s="4">
        <v>0</v>
      </c>
      <c r="BH106" s="4">
        <v>-5.5E-2</v>
      </c>
      <c r="BI106" s="4">
        <v>5.5E-2</v>
      </c>
    </row>
    <row r="107" spans="2:61" x14ac:dyDescent="0.25">
      <c r="C107">
        <v>6.0555589999999999E-2</v>
      </c>
      <c r="E107">
        <v>3.0709999999999988</v>
      </c>
      <c r="F107" s="77">
        <v>39753</v>
      </c>
      <c r="G107" s="7">
        <v>3.1010000000000004</v>
      </c>
      <c r="H107" s="7">
        <v>0.1575</v>
      </c>
      <c r="I107" s="4">
        <v>7.4777538491052994E-2</v>
      </c>
      <c r="J107" s="4">
        <v>-0.19</v>
      </c>
      <c r="K107" s="4">
        <v>-0.19500000000000001</v>
      </c>
      <c r="L107" s="15">
        <v>-0.1525</v>
      </c>
      <c r="M107" s="15">
        <v>-0.27500000000000002</v>
      </c>
      <c r="N107" s="4">
        <v>-0.13250000000000001</v>
      </c>
      <c r="O107" s="4">
        <v>-5.2499999999999998E-2</v>
      </c>
      <c r="P107" s="4">
        <v>-8.7499999999999994E-2</v>
      </c>
      <c r="Q107" s="4">
        <v>-0.16</v>
      </c>
      <c r="R107" s="4">
        <v>-0.19</v>
      </c>
      <c r="S107" s="4">
        <v>-0.19</v>
      </c>
      <c r="T107" s="4">
        <v>-6.5000000000000002E-2</v>
      </c>
      <c r="U107" s="4">
        <v>-5.2499999999999998E-2</v>
      </c>
      <c r="V107" s="4">
        <v>0.20250000000000001</v>
      </c>
      <c r="W107" s="4">
        <v>0.20250000000000001</v>
      </c>
      <c r="X107" s="4">
        <v>0.20499999999999999</v>
      </c>
      <c r="Y107" s="4">
        <v>0</v>
      </c>
      <c r="Z107" s="4">
        <v>0.24</v>
      </c>
      <c r="AA107" s="4">
        <v>0.28749999999999998</v>
      </c>
      <c r="AB107" s="4">
        <v>-2.4500000000000001E-2</v>
      </c>
      <c r="AC107" s="4">
        <v>-0.04</v>
      </c>
      <c r="AD107" s="4">
        <v>-1.0500000000000001E-2</v>
      </c>
      <c r="AE107" s="4">
        <v>-3.0500000000000003E-2</v>
      </c>
      <c r="AF107" s="4">
        <v>5.0000000000000001E-3</v>
      </c>
      <c r="AG107" s="4">
        <v>6.5000000000000006E-3</v>
      </c>
      <c r="AH107" s="4">
        <v>-5.7500000000000002E-2</v>
      </c>
      <c r="AI107" s="4">
        <v>-3.8000000000000006E-2</v>
      </c>
      <c r="AJ107" s="4">
        <v>-4.6500000000000007E-2</v>
      </c>
      <c r="AK107" s="4">
        <v>-9.5000000000000015E-3</v>
      </c>
      <c r="AL107" s="4">
        <v>-5.2499999999999998E-2</v>
      </c>
      <c r="AM107" s="4">
        <v>-7.7499999999999999E-2</v>
      </c>
      <c r="AN107" s="4">
        <v>-8.5000000000000006E-3</v>
      </c>
      <c r="AO107" s="4">
        <v>1.6E-2</v>
      </c>
      <c r="AP107" s="4">
        <v>0.72499999999999998</v>
      </c>
      <c r="AQ107" s="4">
        <v>-3.2500000000000001E-2</v>
      </c>
      <c r="AR107" s="4">
        <v>-0.3</v>
      </c>
      <c r="AS107" s="4">
        <v>-0.14499999999999999</v>
      </c>
      <c r="AT107" s="4">
        <v>-0.1875</v>
      </c>
      <c r="AU107" s="4">
        <v>0</v>
      </c>
      <c r="AV107" s="4">
        <v>-0.25</v>
      </c>
      <c r="AW107" s="4">
        <v>0</v>
      </c>
      <c r="AX107" s="4">
        <v>0.10249999999999999</v>
      </c>
      <c r="AY107" s="4">
        <v>-0.3</v>
      </c>
      <c r="AZ107" s="4">
        <v>0</v>
      </c>
      <c r="BA107" s="4">
        <v>-3.2500000000000001E-2</v>
      </c>
      <c r="BB107" s="4">
        <v>-0.11200000000000002</v>
      </c>
      <c r="BC107" s="4">
        <v>-5.2499999999999998E-2</v>
      </c>
      <c r="BD107" s="4">
        <v>-8.4499999999999992E-2</v>
      </c>
      <c r="BE107" s="4">
        <v>-1.4499999999999999E-2</v>
      </c>
      <c r="BF107" s="4">
        <v>-7.2499999999999995E-2</v>
      </c>
      <c r="BG107" s="4">
        <v>0</v>
      </c>
      <c r="BH107" s="4">
        <v>-5.7500000000000002E-2</v>
      </c>
      <c r="BI107" s="4">
        <v>5.5E-2</v>
      </c>
    </row>
    <row r="108" spans="2:61" x14ac:dyDescent="0.25">
      <c r="C108">
        <v>6.4999219999999996E-2</v>
      </c>
      <c r="E108">
        <v>3.1560000000000006</v>
      </c>
      <c r="F108" s="77">
        <v>39783</v>
      </c>
      <c r="G108" s="7">
        <v>3.1860000000000004</v>
      </c>
      <c r="H108" s="7">
        <v>0.1575</v>
      </c>
      <c r="I108" s="4">
        <v>7.4772049239145016E-2</v>
      </c>
      <c r="J108" s="4">
        <v>-0.19750000000000001</v>
      </c>
      <c r="K108" s="4">
        <v>-0.20250000000000001</v>
      </c>
      <c r="L108" s="15">
        <v>-0.14499999999999999</v>
      </c>
      <c r="M108" s="15">
        <v>-0.28249999999999997</v>
      </c>
      <c r="N108" s="4">
        <v>-0.125</v>
      </c>
      <c r="O108" s="4">
        <v>-5.2499999999999998E-2</v>
      </c>
      <c r="P108" s="4">
        <v>-8.7499999999999994E-2</v>
      </c>
      <c r="Q108" s="4">
        <v>-0.16750000000000001</v>
      </c>
      <c r="R108" s="4">
        <v>-0.19750000000000001</v>
      </c>
      <c r="S108" s="4">
        <v>-0.19750000000000001</v>
      </c>
      <c r="T108" s="4">
        <v>-7.6249999999999998E-2</v>
      </c>
      <c r="U108" s="4">
        <v>-5.2499999999999998E-2</v>
      </c>
      <c r="V108" s="4">
        <v>0.24249999999999999</v>
      </c>
      <c r="W108" s="4">
        <v>0.24249999999999999</v>
      </c>
      <c r="X108" s="4">
        <v>0.245</v>
      </c>
      <c r="Y108" s="4">
        <v>0</v>
      </c>
      <c r="Z108" s="4">
        <v>0.29499999999999998</v>
      </c>
      <c r="AA108" s="4">
        <v>0.33750000000000002</v>
      </c>
      <c r="AB108" s="4">
        <v>-2.4500000000000001E-2</v>
      </c>
      <c r="AC108" s="4">
        <v>-3.2500000000000001E-2</v>
      </c>
      <c r="AD108" s="4">
        <v>-1.0500000000000001E-2</v>
      </c>
      <c r="AE108" s="4">
        <v>-3.0500000000000003E-2</v>
      </c>
      <c r="AF108" s="4">
        <v>5.0000000000000001E-3</v>
      </c>
      <c r="AG108" s="4">
        <v>6.5000000000000006E-3</v>
      </c>
      <c r="AH108" s="4">
        <v>-5.7500000000000002E-2</v>
      </c>
      <c r="AI108" s="4">
        <v>-3.6499999999999998E-2</v>
      </c>
      <c r="AJ108" s="4">
        <v>-4.9000000000000002E-2</v>
      </c>
      <c r="AK108" s="4">
        <v>-9.5000000000000015E-3</v>
      </c>
      <c r="AL108" s="4">
        <v>-5.2499999999999998E-2</v>
      </c>
      <c r="AM108" s="4">
        <v>-0.1</v>
      </c>
      <c r="AN108" s="4">
        <v>-8.5000000000000006E-3</v>
      </c>
      <c r="AO108" s="4">
        <v>1.6E-2</v>
      </c>
      <c r="AP108" s="4">
        <v>1.0449999999999999</v>
      </c>
      <c r="AQ108" s="4">
        <v>-5.5E-2</v>
      </c>
      <c r="AR108" s="4">
        <v>-0.3</v>
      </c>
      <c r="AS108" s="4">
        <v>-0.14499999999999999</v>
      </c>
      <c r="AT108" s="4">
        <v>-0.1875</v>
      </c>
      <c r="AU108" s="4">
        <v>0.06</v>
      </c>
      <c r="AV108" s="4">
        <v>-0.25</v>
      </c>
      <c r="AW108" s="4">
        <v>0</v>
      </c>
      <c r="AX108" s="4">
        <v>0.10249999999999999</v>
      </c>
      <c r="AY108" s="4">
        <v>-0.3</v>
      </c>
      <c r="AZ108" s="4">
        <v>0</v>
      </c>
      <c r="BA108" s="4">
        <v>-5.5E-2</v>
      </c>
      <c r="BB108" s="4">
        <v>-0.12450000000000001</v>
      </c>
      <c r="BC108" s="4">
        <v>-5.2499999999999998E-2</v>
      </c>
      <c r="BD108" s="4">
        <v>-0.10700000000000001</v>
      </c>
      <c r="BE108" s="4">
        <v>-1.4499999999999999E-2</v>
      </c>
      <c r="BF108" s="4">
        <v>-7.2499999999999995E-2</v>
      </c>
      <c r="BG108" s="4">
        <v>0</v>
      </c>
      <c r="BH108" s="4">
        <v>-5.7500000000000002E-2</v>
      </c>
      <c r="BI108" s="4">
        <v>5.5E-2</v>
      </c>
    </row>
    <row r="109" spans="2:61" x14ac:dyDescent="0.25">
      <c r="C109">
        <v>4.9998140000000003E-2</v>
      </c>
      <c r="E109">
        <v>3.3879999999999999</v>
      </c>
      <c r="F109" s="77">
        <v>39814</v>
      </c>
      <c r="G109" s="7">
        <v>3.423</v>
      </c>
      <c r="H109" s="7">
        <v>0.1575</v>
      </c>
      <c r="I109" s="4">
        <v>7.4766377012184013E-2</v>
      </c>
      <c r="J109" s="4">
        <v>-0.2</v>
      </c>
      <c r="K109" s="4">
        <v>-0.20499999999999999</v>
      </c>
      <c r="L109" s="15">
        <v>-0.13</v>
      </c>
      <c r="M109" s="15">
        <v>-0.26500000000000001</v>
      </c>
      <c r="N109" s="4">
        <v>-0.11</v>
      </c>
      <c r="O109" s="4">
        <v>-5.2499999999999998E-2</v>
      </c>
      <c r="P109" s="4">
        <v>-8.7499999999999994E-2</v>
      </c>
      <c r="Q109" s="4">
        <v>-0.17</v>
      </c>
      <c r="R109" s="4">
        <v>-0.2</v>
      </c>
      <c r="S109" s="4">
        <v>-0.2</v>
      </c>
      <c r="T109" s="4">
        <v>-7.7499999999999999E-2</v>
      </c>
      <c r="U109" s="4">
        <v>-5.2499999999999998E-2</v>
      </c>
      <c r="V109" s="4">
        <v>0.255</v>
      </c>
      <c r="W109" s="4">
        <v>0.255</v>
      </c>
      <c r="X109" s="4">
        <v>0.31</v>
      </c>
      <c r="Y109" s="4">
        <v>0</v>
      </c>
      <c r="Z109" s="4">
        <v>0.34250000000000003</v>
      </c>
      <c r="AA109" s="4">
        <v>0.4375</v>
      </c>
      <c r="AB109" s="4">
        <v>-0.02</v>
      </c>
      <c r="AC109" s="4">
        <v>-3.2500000000000001E-2</v>
      </c>
      <c r="AD109" s="4">
        <v>-1.0500000000000001E-2</v>
      </c>
      <c r="AE109" s="4">
        <v>-3.0500000000000003E-2</v>
      </c>
      <c r="AF109" s="4">
        <v>5.0000000000000001E-3</v>
      </c>
      <c r="AG109" s="4">
        <v>6.5000000000000006E-3</v>
      </c>
      <c r="AH109" s="4">
        <v>-5.7500000000000002E-2</v>
      </c>
      <c r="AI109" s="4">
        <v>-3.6499999999999998E-2</v>
      </c>
      <c r="AJ109" s="4">
        <v>-4.9000000000000002E-2</v>
      </c>
      <c r="AK109" s="4">
        <v>-9.5000000000000015E-3</v>
      </c>
      <c r="AL109" s="4">
        <v>-5.6500000000000002E-2</v>
      </c>
      <c r="AM109" s="4">
        <v>-0.10249999999999999</v>
      </c>
      <c r="AN109" s="4">
        <v>-6.5000000000000006E-3</v>
      </c>
      <c r="AO109" s="4">
        <v>1.6E-2</v>
      </c>
      <c r="AP109" s="4">
        <v>1.52</v>
      </c>
      <c r="AQ109" s="4">
        <v>-5.7500000000000002E-2</v>
      </c>
      <c r="AR109" s="4">
        <v>-0.3</v>
      </c>
      <c r="AS109" s="4">
        <v>-0.14499999999999999</v>
      </c>
      <c r="AT109" s="4">
        <v>-0.1875</v>
      </c>
      <c r="AU109" s="4">
        <v>0.13</v>
      </c>
      <c r="AV109" s="4">
        <v>-0.25</v>
      </c>
      <c r="AW109" s="4">
        <v>0</v>
      </c>
      <c r="AX109" s="4">
        <v>0.10249999999999999</v>
      </c>
      <c r="AY109" s="4">
        <v>-0.3</v>
      </c>
      <c r="AZ109" s="4">
        <v>0</v>
      </c>
      <c r="BA109" s="4">
        <v>-5.7500000000000002E-2</v>
      </c>
      <c r="BB109" s="4">
        <v>-0.13200000000000001</v>
      </c>
      <c r="BC109" s="4">
        <v>-5.2499999999999998E-2</v>
      </c>
      <c r="BD109" s="4">
        <v>-0.11</v>
      </c>
      <c r="BE109" s="4">
        <v>-1.4499999999999999E-2</v>
      </c>
      <c r="BF109" s="4">
        <v>-7.2499999999999995E-2</v>
      </c>
      <c r="BG109" s="4">
        <v>0</v>
      </c>
      <c r="BH109" s="4">
        <v>-5.7500000000000002E-2</v>
      </c>
      <c r="BI109" s="4">
        <v>5.5E-2</v>
      </c>
    </row>
    <row r="110" spans="2:61" x14ac:dyDescent="0.25">
      <c r="C110">
        <v>1.9335890000000001E-2</v>
      </c>
      <c r="E110">
        <v>3.2850000000000001</v>
      </c>
      <c r="F110" s="77">
        <v>39845</v>
      </c>
      <c r="G110" s="7">
        <v>3.32</v>
      </c>
      <c r="H110" s="7">
        <v>0.1575</v>
      </c>
      <c r="I110" s="4">
        <v>7.4760704785234028E-2</v>
      </c>
      <c r="J110" s="4">
        <v>-0.20250000000000001</v>
      </c>
      <c r="K110" s="4">
        <v>-0.20749999999999999</v>
      </c>
      <c r="L110" s="15">
        <v>-0.13</v>
      </c>
      <c r="M110" s="15">
        <v>-0.26750000000000002</v>
      </c>
      <c r="N110" s="4">
        <v>-0.11</v>
      </c>
      <c r="O110" s="4">
        <v>-5.2499999999999998E-2</v>
      </c>
      <c r="P110" s="4">
        <v>-8.7499999999999994E-2</v>
      </c>
      <c r="Q110" s="4">
        <v>-0.17249999999999999</v>
      </c>
      <c r="R110" s="4">
        <v>-0.20250000000000001</v>
      </c>
      <c r="S110" s="4">
        <v>-0.20250000000000001</v>
      </c>
      <c r="T110" s="4">
        <v>-6.8750000000000006E-2</v>
      </c>
      <c r="U110" s="4">
        <v>-5.2499999999999998E-2</v>
      </c>
      <c r="V110" s="4">
        <v>0.23250000000000001</v>
      </c>
      <c r="W110" s="4">
        <v>0.23250000000000001</v>
      </c>
      <c r="X110" s="4">
        <v>0.28499999999999998</v>
      </c>
      <c r="Y110" s="4">
        <v>0</v>
      </c>
      <c r="Z110" s="4">
        <v>0.33750000000000002</v>
      </c>
      <c r="AA110" s="4">
        <v>0.435</v>
      </c>
      <c r="AB110" s="4">
        <v>-0.02</v>
      </c>
      <c r="AC110" s="4">
        <v>-3.2500000000000001E-2</v>
      </c>
      <c r="AD110" s="4">
        <v>-1.0500000000000001E-2</v>
      </c>
      <c r="AE110" s="4">
        <v>-3.0500000000000003E-2</v>
      </c>
      <c r="AF110" s="4">
        <v>5.0000000000000001E-3</v>
      </c>
      <c r="AG110" s="4">
        <v>6.5000000000000006E-3</v>
      </c>
      <c r="AH110" s="4">
        <v>-5.7500000000000002E-2</v>
      </c>
      <c r="AI110" s="4">
        <v>-3.6499999999999998E-2</v>
      </c>
      <c r="AJ110" s="4">
        <v>-4.9000000000000002E-2</v>
      </c>
      <c r="AK110" s="4">
        <v>-9.5000000000000015E-3</v>
      </c>
      <c r="AL110" s="4">
        <v>-5.2499999999999998E-2</v>
      </c>
      <c r="AM110" s="4">
        <v>-8.5000000000000006E-2</v>
      </c>
      <c r="AN110" s="4">
        <v>-6.5000000000000006E-3</v>
      </c>
      <c r="AO110" s="4">
        <v>1.6E-2</v>
      </c>
      <c r="AP110" s="4">
        <v>1.4</v>
      </c>
      <c r="AQ110" s="4">
        <v>-0.04</v>
      </c>
      <c r="AR110" s="4">
        <v>-0.3</v>
      </c>
      <c r="AS110" s="4">
        <v>-0.14499999999999999</v>
      </c>
      <c r="AT110" s="4">
        <v>-0.1875</v>
      </c>
      <c r="AU110" s="4">
        <v>0</v>
      </c>
      <c r="AV110" s="4">
        <v>-0.25</v>
      </c>
      <c r="AW110" s="4">
        <v>0</v>
      </c>
      <c r="AX110" s="4">
        <v>0.10249999999999999</v>
      </c>
      <c r="AY110" s="4">
        <v>-0.3</v>
      </c>
      <c r="AZ110" s="4">
        <v>0</v>
      </c>
      <c r="BA110" s="4">
        <v>-0.04</v>
      </c>
      <c r="BB110" s="4">
        <v>-0.13200000000000001</v>
      </c>
      <c r="BC110" s="4">
        <v>-5.2499999999999998E-2</v>
      </c>
      <c r="BD110" s="4">
        <v>-0.09</v>
      </c>
      <c r="BE110" s="4">
        <v>-1.4499999999999999E-2</v>
      </c>
      <c r="BF110" s="4">
        <v>-7.2499999999999995E-2</v>
      </c>
      <c r="BG110" s="4">
        <v>0</v>
      </c>
      <c r="BH110" s="4">
        <v>-5.7500000000000002E-2</v>
      </c>
      <c r="BI110" s="4">
        <v>5.5E-2</v>
      </c>
    </row>
    <row r="111" spans="2:61" x14ac:dyDescent="0.25">
      <c r="C111">
        <v>3.4097000000000002E-2</v>
      </c>
      <c r="E111">
        <v>3.1570000000000005</v>
      </c>
      <c r="F111" s="77">
        <v>39873</v>
      </c>
      <c r="G111" s="7">
        <v>3.1920000000000002</v>
      </c>
      <c r="H111" s="7">
        <v>0.1575</v>
      </c>
      <c r="I111" s="4">
        <v>7.4755581483481007E-2</v>
      </c>
      <c r="J111" s="4">
        <v>-0.20499999999999999</v>
      </c>
      <c r="K111" s="4">
        <v>-0.21</v>
      </c>
      <c r="L111" s="15">
        <v>-0.13</v>
      </c>
      <c r="M111" s="15">
        <v>-0.27</v>
      </c>
      <c r="N111" s="4">
        <v>-0.11</v>
      </c>
      <c r="O111" s="4">
        <v>-5.2499999999999998E-2</v>
      </c>
      <c r="P111" s="4">
        <v>-8.7499999999999994E-2</v>
      </c>
      <c r="Q111" s="4">
        <v>-0.17499999999999999</v>
      </c>
      <c r="R111" s="4">
        <v>-0.20499999999999999</v>
      </c>
      <c r="S111" s="4">
        <v>-0.20499999999999999</v>
      </c>
      <c r="T111" s="4">
        <v>-6.25E-2</v>
      </c>
      <c r="U111" s="4">
        <v>-5.2499999999999998E-2</v>
      </c>
      <c r="V111" s="4">
        <v>0.23</v>
      </c>
      <c r="W111" s="4">
        <v>0.23</v>
      </c>
      <c r="X111" s="4">
        <v>0.28249999999999997</v>
      </c>
      <c r="Y111" s="4">
        <v>0</v>
      </c>
      <c r="Z111" s="4">
        <v>0.26</v>
      </c>
      <c r="AA111" s="4">
        <v>0.30249999999999999</v>
      </c>
      <c r="AB111" s="4">
        <v>-0.02</v>
      </c>
      <c r="AC111" s="4">
        <v>-3.2500000000000001E-2</v>
      </c>
      <c r="AD111" s="4">
        <v>5.3E-3</v>
      </c>
      <c r="AE111" s="4">
        <v>-1.47E-2</v>
      </c>
      <c r="AF111" s="4">
        <v>5.0000000000000001E-3</v>
      </c>
      <c r="AG111" s="4">
        <v>6.5000000000000006E-3</v>
      </c>
      <c r="AH111" s="4">
        <v>-5.7500000000000002E-2</v>
      </c>
      <c r="AI111" s="4">
        <v>-3.6499999999999998E-2</v>
      </c>
      <c r="AJ111" s="4">
        <v>-3.95E-2</v>
      </c>
      <c r="AK111" s="4">
        <v>-9.5000000000000015E-3</v>
      </c>
      <c r="AL111" s="4">
        <v>-5.4000000000000006E-2</v>
      </c>
      <c r="AM111" s="4">
        <v>-7.2499999999999995E-2</v>
      </c>
      <c r="AN111" s="4">
        <v>-6.5000000000000006E-3</v>
      </c>
      <c r="AO111" s="4">
        <v>1.6E-2</v>
      </c>
      <c r="AP111" s="4">
        <v>0.88</v>
      </c>
      <c r="AQ111" s="4">
        <v>-2.75E-2</v>
      </c>
      <c r="AR111" s="4">
        <v>-0.3</v>
      </c>
      <c r="AS111" s="4">
        <v>-0.14499999999999999</v>
      </c>
      <c r="AT111" s="4">
        <v>-0.1875</v>
      </c>
      <c r="AU111" s="4">
        <v>-0.19</v>
      </c>
      <c r="AV111" s="4">
        <v>-0.25</v>
      </c>
      <c r="AW111" s="4">
        <v>0</v>
      </c>
      <c r="AX111" s="4">
        <v>0.10249999999999999</v>
      </c>
      <c r="AY111" s="4">
        <v>-0.3</v>
      </c>
      <c r="AZ111" s="4">
        <v>0</v>
      </c>
      <c r="BA111" s="4">
        <v>-2.75E-2</v>
      </c>
      <c r="BB111" s="4">
        <v>-0.10950000000000001</v>
      </c>
      <c r="BC111" s="4">
        <v>-5.2499999999999998E-2</v>
      </c>
      <c r="BD111" s="4">
        <v>-8.5000000000000006E-2</v>
      </c>
      <c r="BE111" s="4">
        <v>-1.4499999999999999E-2</v>
      </c>
      <c r="BF111" s="4">
        <v>-7.2499999999999995E-2</v>
      </c>
      <c r="BG111" s="4">
        <v>0</v>
      </c>
      <c r="BH111" s="4">
        <v>-5.7500000000000002E-2</v>
      </c>
      <c r="BI111" s="4">
        <v>5.5E-2</v>
      </c>
    </row>
    <row r="112" spans="2:61" x14ac:dyDescent="0.25">
      <c r="C112">
        <v>-6.7380899999999994E-2</v>
      </c>
      <c r="E112">
        <v>3.03</v>
      </c>
      <c r="F112" s="77">
        <v>39904</v>
      </c>
      <c r="G112" s="7">
        <v>3.0649999999999999</v>
      </c>
      <c r="H112" s="7">
        <v>0.1575</v>
      </c>
      <c r="I112" s="4">
        <v>7.474990925655102E-2</v>
      </c>
      <c r="J112" s="4">
        <v>-0.19500000000000001</v>
      </c>
      <c r="K112" s="4">
        <v>-0.2</v>
      </c>
      <c r="L112" s="15">
        <v>-0.17499999999999999</v>
      </c>
      <c r="M112" s="15">
        <v>-0.26</v>
      </c>
      <c r="N112" s="4">
        <v>-0.155</v>
      </c>
      <c r="O112" s="4">
        <v>-0.05</v>
      </c>
      <c r="P112" s="4">
        <v>-7.0000000000000007E-2</v>
      </c>
      <c r="Q112" s="4">
        <v>-0.16500000000000001</v>
      </c>
      <c r="R112" s="4">
        <v>-0.19500000000000001</v>
      </c>
      <c r="S112" s="4">
        <v>-0.19500000000000001</v>
      </c>
      <c r="T112" s="4">
        <v>-0.04</v>
      </c>
      <c r="U112" s="4">
        <v>-0.05</v>
      </c>
      <c r="V112" s="4">
        <v>0.18</v>
      </c>
      <c r="W112" s="4">
        <v>0.18</v>
      </c>
      <c r="X112" s="4">
        <v>0.1875</v>
      </c>
      <c r="Y112" s="4">
        <v>0</v>
      </c>
      <c r="Z112" s="4">
        <v>0.17749999999999999</v>
      </c>
      <c r="AA112" s="4">
        <v>0.19750000000000001</v>
      </c>
      <c r="AB112" s="4">
        <v>-1.95E-2</v>
      </c>
      <c r="AC112" s="4">
        <v>-2.7700000000000002E-2</v>
      </c>
      <c r="AD112" s="4">
        <v>5.3E-3</v>
      </c>
      <c r="AE112" s="4">
        <v>-1.47E-2</v>
      </c>
      <c r="AF112" s="4">
        <v>5.0000000000000001E-3</v>
      </c>
      <c r="AG112" s="4">
        <v>6.5000000000000006E-3</v>
      </c>
      <c r="AH112" s="4">
        <v>-5.5E-2</v>
      </c>
      <c r="AI112" s="4">
        <v>-4.0999999999999995E-2</v>
      </c>
      <c r="AJ112" s="4">
        <v>-4.4000000000000004E-2</v>
      </c>
      <c r="AK112" s="4">
        <v>-1.4499999999999999E-2</v>
      </c>
      <c r="AL112" s="4">
        <v>-6.4000000000000001E-2</v>
      </c>
      <c r="AM112" s="4">
        <v>-0.03</v>
      </c>
      <c r="AN112" s="4">
        <v>-1.1500000000000002E-2</v>
      </c>
      <c r="AO112" s="4">
        <v>9.0000000000000011E-3</v>
      </c>
      <c r="AP112" s="4">
        <v>0.505</v>
      </c>
      <c r="AQ112" s="4">
        <v>1.4999999999999999E-2</v>
      </c>
      <c r="AR112" s="4">
        <v>-0.34250000000000003</v>
      </c>
      <c r="AS112" s="4">
        <v>-0.13</v>
      </c>
      <c r="AT112" s="4">
        <v>-0.16</v>
      </c>
      <c r="AU112" s="4">
        <v>-0.36</v>
      </c>
      <c r="AV112" s="4">
        <v>-0.29249999999999998</v>
      </c>
      <c r="AW112" s="4">
        <v>0</v>
      </c>
      <c r="AX112" s="4">
        <v>0.2175</v>
      </c>
      <c r="AY112" s="4">
        <v>-0.34250000000000003</v>
      </c>
      <c r="AZ112" s="4">
        <v>0</v>
      </c>
      <c r="BA112" s="4">
        <v>1.4999999999999999E-2</v>
      </c>
      <c r="BB112" s="4">
        <v>-7.0000000000000007E-2</v>
      </c>
      <c r="BC112" s="4">
        <v>-0.05</v>
      </c>
      <c r="BD112" s="4">
        <v>-0.05</v>
      </c>
      <c r="BE112" s="4">
        <v>-1.4499999999999999E-2</v>
      </c>
      <c r="BF112" s="4">
        <v>-5.5E-2</v>
      </c>
      <c r="BG112" s="4">
        <v>0</v>
      </c>
      <c r="BH112" s="4">
        <v>-5.5E-2</v>
      </c>
      <c r="BI112" s="4">
        <v>7.4999999999999997E-2</v>
      </c>
    </row>
    <row r="113" spans="3:61" x14ac:dyDescent="0.25">
      <c r="C113">
        <v>5.0672479999999999E-2</v>
      </c>
      <c r="E113">
        <v>3.0140000000000007</v>
      </c>
      <c r="F113" s="77">
        <v>39934</v>
      </c>
      <c r="G113" s="7">
        <v>3.0490000000000004</v>
      </c>
      <c r="H113" s="7">
        <v>0.1575</v>
      </c>
      <c r="I113" s="4">
        <v>7.4744420004693016E-2</v>
      </c>
      <c r="J113" s="4">
        <v>-0.19500000000000001</v>
      </c>
      <c r="K113" s="4">
        <v>-0.2</v>
      </c>
      <c r="L113" s="15">
        <v>-0.20499999999999999</v>
      </c>
      <c r="M113" s="15">
        <v>-0.26</v>
      </c>
      <c r="N113" s="4">
        <v>-0.17</v>
      </c>
      <c r="O113" s="4">
        <v>-0.05</v>
      </c>
      <c r="P113" s="4">
        <v>-7.0000000000000007E-2</v>
      </c>
      <c r="Q113" s="4">
        <v>-0.16500000000000001</v>
      </c>
      <c r="R113" s="4">
        <v>-0.19500000000000001</v>
      </c>
      <c r="S113" s="4">
        <v>-0.19500000000000001</v>
      </c>
      <c r="T113" s="4">
        <v>-0.04</v>
      </c>
      <c r="U113" s="4">
        <v>-0.05</v>
      </c>
      <c r="V113" s="4">
        <v>0.17</v>
      </c>
      <c r="W113" s="4">
        <v>0.17</v>
      </c>
      <c r="X113" s="4">
        <v>0.1875</v>
      </c>
      <c r="Y113" s="4">
        <v>0</v>
      </c>
      <c r="Z113" s="4">
        <v>0.16250000000000001</v>
      </c>
      <c r="AA113" s="4">
        <v>0.17249999999999999</v>
      </c>
      <c r="AB113" s="4">
        <v>-1.95E-2</v>
      </c>
      <c r="AC113" s="4">
        <v>-2.7949999999999999E-2</v>
      </c>
      <c r="AD113" s="4">
        <v>5.0499999999999998E-3</v>
      </c>
      <c r="AE113" s="4">
        <v>-1.4950000000000001E-2</v>
      </c>
      <c r="AF113" s="4">
        <v>5.0000000000000001E-3</v>
      </c>
      <c r="AG113" s="4">
        <v>6.5000000000000006E-3</v>
      </c>
      <c r="AH113" s="4">
        <v>-5.5E-2</v>
      </c>
      <c r="AI113" s="4">
        <v>-4.0999999999999995E-2</v>
      </c>
      <c r="AJ113" s="4">
        <v>-4.4000000000000004E-2</v>
      </c>
      <c r="AK113" s="4">
        <v>-1.4499999999999999E-2</v>
      </c>
      <c r="AL113" s="4">
        <v>-6.4000000000000001E-2</v>
      </c>
      <c r="AM113" s="4">
        <v>-0.03</v>
      </c>
      <c r="AN113" s="4">
        <v>-1.1500000000000002E-2</v>
      </c>
      <c r="AO113" s="4">
        <v>9.0000000000000011E-3</v>
      </c>
      <c r="AP113" s="4">
        <v>0.40500000000000003</v>
      </c>
      <c r="AQ113" s="4">
        <v>1.4999999999999999E-2</v>
      </c>
      <c r="AR113" s="4">
        <v>-0.34250000000000003</v>
      </c>
      <c r="AS113" s="4">
        <v>-0.13</v>
      </c>
      <c r="AT113" s="4">
        <v>-0.16</v>
      </c>
      <c r="AU113" s="4">
        <v>-0.36</v>
      </c>
      <c r="AV113" s="4">
        <v>-0.29249999999999998</v>
      </c>
      <c r="AW113" s="4">
        <v>0</v>
      </c>
      <c r="AX113" s="4">
        <v>0.2175</v>
      </c>
      <c r="AY113" s="4">
        <v>-0.34250000000000003</v>
      </c>
      <c r="AZ113" s="4">
        <v>0</v>
      </c>
      <c r="BA113" s="4">
        <v>1.4999999999999999E-2</v>
      </c>
      <c r="BB113" s="4">
        <v>-7.0000000000000007E-2</v>
      </c>
      <c r="BC113" s="4">
        <v>-0.05</v>
      </c>
      <c r="BD113" s="4">
        <v>-5.2499999999999998E-2</v>
      </c>
      <c r="BE113" s="4">
        <v>-1.4499999999999999E-2</v>
      </c>
      <c r="BF113" s="4">
        <v>-5.5E-2</v>
      </c>
      <c r="BG113" s="4">
        <v>0</v>
      </c>
      <c r="BH113" s="4">
        <v>-5.5E-2</v>
      </c>
      <c r="BI113" s="4">
        <v>7.4999999999999997E-2</v>
      </c>
    </row>
    <row r="114" spans="3:61" x14ac:dyDescent="0.25">
      <c r="C114">
        <v>6.1604399999999997E-3</v>
      </c>
      <c r="E114">
        <v>3.0150000000000001</v>
      </c>
      <c r="F114" s="77">
        <v>39965</v>
      </c>
      <c r="G114" s="7">
        <v>3.05</v>
      </c>
      <c r="H114" s="7">
        <v>0.1575</v>
      </c>
      <c r="I114" s="4">
        <v>7.4738747777784026E-2</v>
      </c>
      <c r="J114" s="4">
        <v>-0.19500000000000001</v>
      </c>
      <c r="K114" s="4">
        <v>-0.2</v>
      </c>
      <c r="L114" s="15">
        <v>-0.215</v>
      </c>
      <c r="M114" s="15">
        <v>-0.26</v>
      </c>
      <c r="N114" s="4">
        <v>-0.18</v>
      </c>
      <c r="O114" s="4">
        <v>-0.05</v>
      </c>
      <c r="P114" s="4">
        <v>-7.0000000000000007E-2</v>
      </c>
      <c r="Q114" s="4">
        <v>-0.16500000000000001</v>
      </c>
      <c r="R114" s="4">
        <v>-0.19500000000000001</v>
      </c>
      <c r="S114" s="4">
        <v>-0.19500000000000001</v>
      </c>
      <c r="T114" s="4">
        <v>-3.7499999999999999E-2</v>
      </c>
      <c r="U114" s="4">
        <v>-0.05</v>
      </c>
      <c r="V114" s="4">
        <v>0.16500000000000001</v>
      </c>
      <c r="W114" s="4">
        <v>0.16500000000000001</v>
      </c>
      <c r="X114" s="4">
        <v>0.1825</v>
      </c>
      <c r="Y114" s="4">
        <v>0</v>
      </c>
      <c r="Z114" s="4">
        <v>0.16250000000000001</v>
      </c>
      <c r="AA114" s="4">
        <v>0.17249999999999999</v>
      </c>
      <c r="AB114" s="4">
        <v>-1.95E-2</v>
      </c>
      <c r="AC114" s="4">
        <v>-2.7949999999999999E-2</v>
      </c>
      <c r="AD114" s="4">
        <v>5.0499999999999998E-3</v>
      </c>
      <c r="AE114" s="4">
        <v>-1.4950000000000001E-2</v>
      </c>
      <c r="AF114" s="4">
        <v>5.0000000000000001E-3</v>
      </c>
      <c r="AG114" s="4">
        <v>6.5000000000000006E-3</v>
      </c>
      <c r="AH114" s="4">
        <v>-5.5E-2</v>
      </c>
      <c r="AI114" s="4">
        <v>-4.2999999999999997E-2</v>
      </c>
      <c r="AJ114" s="4">
        <v>-4.1500000000000002E-2</v>
      </c>
      <c r="AK114" s="4">
        <v>-4.7E-2</v>
      </c>
      <c r="AL114" s="4">
        <v>-0.08</v>
      </c>
      <c r="AM114" s="4">
        <v>-2.5000000000000001E-2</v>
      </c>
      <c r="AN114" s="4">
        <v>-1.1500000000000002E-2</v>
      </c>
      <c r="AO114" s="4">
        <v>9.0000000000000011E-3</v>
      </c>
      <c r="AP114" s="4">
        <v>0.41499999999999998</v>
      </c>
      <c r="AQ114" s="4">
        <v>0.02</v>
      </c>
      <c r="AR114" s="4">
        <v>-0.34250000000000003</v>
      </c>
      <c r="AS114" s="4">
        <v>-0.13</v>
      </c>
      <c r="AT114" s="4">
        <v>-0.16</v>
      </c>
      <c r="AU114" s="4">
        <v>-0.36</v>
      </c>
      <c r="AV114" s="4">
        <v>-0.29249999999999998</v>
      </c>
      <c r="AW114" s="4">
        <v>0</v>
      </c>
      <c r="AX114" s="4">
        <v>0.2175</v>
      </c>
      <c r="AY114" s="4">
        <v>-0.34250000000000003</v>
      </c>
      <c r="AZ114" s="4">
        <v>0</v>
      </c>
      <c r="BA114" s="4">
        <v>0.02</v>
      </c>
      <c r="BB114" s="4">
        <v>-8.5000000000000006E-2</v>
      </c>
      <c r="BC114" s="4">
        <v>-0.05</v>
      </c>
      <c r="BD114" s="4">
        <v>-5.5E-2</v>
      </c>
      <c r="BE114" s="4">
        <v>-4.7E-2</v>
      </c>
      <c r="BF114" s="4">
        <v>-5.5E-2</v>
      </c>
      <c r="BG114" s="4">
        <v>0</v>
      </c>
      <c r="BH114" s="4">
        <v>-5.5E-2</v>
      </c>
      <c r="BI114" s="4">
        <v>7.4999999999999997E-2</v>
      </c>
    </row>
    <row r="115" spans="3:61" x14ac:dyDescent="0.25">
      <c r="C115">
        <v>1.2851029999999999E-2</v>
      </c>
      <c r="E115">
        <v>3.0619999999999998</v>
      </c>
      <c r="F115" s="77">
        <v>39995</v>
      </c>
      <c r="G115" s="7">
        <v>3.097</v>
      </c>
      <c r="H115" s="7">
        <v>0.1575</v>
      </c>
      <c r="I115" s="4">
        <v>7.473325852594602E-2</v>
      </c>
      <c r="J115" s="4">
        <v>-0.19500000000000001</v>
      </c>
      <c r="K115" s="4">
        <v>-0.2</v>
      </c>
      <c r="L115" s="15">
        <v>-0.215</v>
      </c>
      <c r="M115" s="15">
        <v>-0.28000000000000003</v>
      </c>
      <c r="N115" s="4">
        <v>-0.18</v>
      </c>
      <c r="O115" s="4">
        <v>-0.05</v>
      </c>
      <c r="P115" s="4">
        <v>-7.0000000000000007E-2</v>
      </c>
      <c r="Q115" s="4">
        <v>-0.16500000000000001</v>
      </c>
      <c r="R115" s="4">
        <v>-0.19500000000000001</v>
      </c>
      <c r="S115" s="4">
        <v>-0.19500000000000001</v>
      </c>
      <c r="T115" s="4">
        <v>-3.6249999999999998E-2</v>
      </c>
      <c r="U115" s="4">
        <v>-0.05</v>
      </c>
      <c r="V115" s="4">
        <v>0.155</v>
      </c>
      <c r="W115" s="4">
        <v>0.155</v>
      </c>
      <c r="X115" s="4">
        <v>0.17249999999999999</v>
      </c>
      <c r="Y115" s="4">
        <v>0</v>
      </c>
      <c r="Z115" s="4">
        <v>0.16250000000000001</v>
      </c>
      <c r="AA115" s="4">
        <v>0.185</v>
      </c>
      <c r="AB115" s="4">
        <v>-1.95E-2</v>
      </c>
      <c r="AC115" s="4">
        <v>-2.7949999999999999E-2</v>
      </c>
      <c r="AD115" s="4">
        <v>5.0499999999999998E-3</v>
      </c>
      <c r="AE115" s="4">
        <v>-1.4950000000000001E-2</v>
      </c>
      <c r="AF115" s="4">
        <v>5.0000000000000001E-3</v>
      </c>
      <c r="AG115" s="4">
        <v>6.5000000000000006E-3</v>
      </c>
      <c r="AH115" s="4">
        <v>-5.5E-2</v>
      </c>
      <c r="AI115" s="4">
        <v>-4.2999999999999997E-2</v>
      </c>
      <c r="AJ115" s="4">
        <v>-4.1500000000000002E-2</v>
      </c>
      <c r="AK115" s="4">
        <v>-1.3500000000000002E-2</v>
      </c>
      <c r="AL115" s="4">
        <v>-6.4000000000000001E-2</v>
      </c>
      <c r="AM115" s="4">
        <v>-2.2499999999999999E-2</v>
      </c>
      <c r="AN115" s="4">
        <v>-1.1500000000000002E-2</v>
      </c>
      <c r="AO115" s="4">
        <v>9.0000000000000011E-3</v>
      </c>
      <c r="AP115" s="4">
        <v>0.45</v>
      </c>
      <c r="AQ115" s="4">
        <v>2.2499999999999999E-2</v>
      </c>
      <c r="AR115" s="4">
        <v>-0.34250000000000003</v>
      </c>
      <c r="AS115" s="4">
        <v>-0.13</v>
      </c>
      <c r="AT115" s="4">
        <v>-0.16</v>
      </c>
      <c r="AU115" s="4">
        <v>-0.36</v>
      </c>
      <c r="AV115" s="4">
        <v>-0.29249999999999998</v>
      </c>
      <c r="AW115" s="4">
        <v>0</v>
      </c>
      <c r="AX115" s="4">
        <v>0.2175</v>
      </c>
      <c r="AY115" s="4">
        <v>-0.34250000000000003</v>
      </c>
      <c r="AZ115" s="4">
        <v>0</v>
      </c>
      <c r="BA115" s="4">
        <v>2.2499999999999999E-2</v>
      </c>
      <c r="BB115" s="4">
        <v>-7.7499999999999999E-2</v>
      </c>
      <c r="BC115" s="4">
        <v>-0.05</v>
      </c>
      <c r="BD115" s="4">
        <v>-5.5E-2</v>
      </c>
      <c r="BE115" s="4">
        <v>-1.3500000000000002E-2</v>
      </c>
      <c r="BF115" s="4">
        <v>-5.5E-2</v>
      </c>
      <c r="BG115" s="4">
        <v>0</v>
      </c>
      <c r="BH115" s="4">
        <v>-5.5E-2</v>
      </c>
      <c r="BI115" s="4">
        <v>7.4999999999999997E-2</v>
      </c>
    </row>
    <row r="116" spans="3:61" x14ac:dyDescent="0.25">
      <c r="C116">
        <v>1.09841E-2</v>
      </c>
      <c r="E116">
        <v>3.0569999999999995</v>
      </c>
      <c r="F116" s="77">
        <v>40026</v>
      </c>
      <c r="G116" s="7">
        <v>3.0920000000000001</v>
      </c>
      <c r="H116" s="7">
        <v>0.1575</v>
      </c>
      <c r="I116" s="4">
        <v>7.4727586299057999E-2</v>
      </c>
      <c r="J116" s="4">
        <v>-0.19500000000000001</v>
      </c>
      <c r="K116" s="4">
        <v>-0.2</v>
      </c>
      <c r="L116" s="15">
        <v>-0.215</v>
      </c>
      <c r="M116" s="15">
        <v>-0.28000000000000003</v>
      </c>
      <c r="N116" s="4">
        <v>-0.18</v>
      </c>
      <c r="O116" s="4">
        <v>-0.05</v>
      </c>
      <c r="P116" s="4">
        <v>-7.0000000000000007E-2</v>
      </c>
      <c r="Q116" s="4">
        <v>-0.16500000000000001</v>
      </c>
      <c r="R116" s="4">
        <v>-0.19500000000000001</v>
      </c>
      <c r="S116" s="4">
        <v>-0.19500000000000001</v>
      </c>
      <c r="T116" s="4">
        <v>-3.5000000000000003E-2</v>
      </c>
      <c r="U116" s="4">
        <v>-0.05</v>
      </c>
      <c r="V116" s="4">
        <v>0.1525</v>
      </c>
      <c r="W116" s="4">
        <v>0.1525</v>
      </c>
      <c r="X116" s="4">
        <v>0.17</v>
      </c>
      <c r="Y116" s="4">
        <v>0</v>
      </c>
      <c r="Z116" s="4">
        <v>0.16250000000000001</v>
      </c>
      <c r="AA116" s="4">
        <v>0.185</v>
      </c>
      <c r="AB116" s="4">
        <v>-1.95E-2</v>
      </c>
      <c r="AC116" s="4">
        <v>-2.7949999999999999E-2</v>
      </c>
      <c r="AD116" s="4">
        <v>5.2500000000000003E-3</v>
      </c>
      <c r="AE116" s="4">
        <v>-1.4750000000000001E-2</v>
      </c>
      <c r="AF116" s="4">
        <v>5.0000000000000001E-3</v>
      </c>
      <c r="AG116" s="4">
        <v>6.5000000000000006E-3</v>
      </c>
      <c r="AH116" s="4">
        <v>-5.5E-2</v>
      </c>
      <c r="AI116" s="4">
        <v>-4.2999999999999997E-2</v>
      </c>
      <c r="AJ116" s="4">
        <v>-4.1500000000000002E-2</v>
      </c>
      <c r="AK116" s="4">
        <v>-1.3500000000000002E-2</v>
      </c>
      <c r="AL116" s="4">
        <v>-6.4000000000000001E-2</v>
      </c>
      <c r="AM116" s="4">
        <v>-0.02</v>
      </c>
      <c r="AN116" s="4">
        <v>-1.1500000000000002E-2</v>
      </c>
      <c r="AO116" s="4">
        <v>9.0000000000000011E-3</v>
      </c>
      <c r="AP116" s="4">
        <v>0.505</v>
      </c>
      <c r="AQ116" s="4">
        <v>2.5000000000000001E-2</v>
      </c>
      <c r="AR116" s="4">
        <v>-0.34250000000000003</v>
      </c>
      <c r="AS116" s="4">
        <v>-0.13</v>
      </c>
      <c r="AT116" s="4">
        <v>-0.16</v>
      </c>
      <c r="AU116" s="4">
        <v>-0.36</v>
      </c>
      <c r="AV116" s="4">
        <v>-0.29249999999999998</v>
      </c>
      <c r="AW116" s="4">
        <v>0</v>
      </c>
      <c r="AX116" s="4">
        <v>0.2175</v>
      </c>
      <c r="AY116" s="4">
        <v>-0.34250000000000003</v>
      </c>
      <c r="AZ116" s="4">
        <v>0</v>
      </c>
      <c r="BA116" s="4">
        <v>2.5000000000000001E-2</v>
      </c>
      <c r="BB116" s="4">
        <v>-7.7499999999999999E-2</v>
      </c>
      <c r="BC116" s="4">
        <v>-0.05</v>
      </c>
      <c r="BD116" s="4">
        <v>-5.5E-2</v>
      </c>
      <c r="BE116" s="4">
        <v>-1.3500000000000002E-2</v>
      </c>
      <c r="BF116" s="4">
        <v>-5.5E-2</v>
      </c>
      <c r="BG116" s="4">
        <v>0</v>
      </c>
      <c r="BH116" s="4">
        <v>-5.5E-2</v>
      </c>
      <c r="BI116" s="4">
        <v>7.4999999999999997E-2</v>
      </c>
    </row>
    <row r="117" spans="3:61" x14ac:dyDescent="0.25">
      <c r="C117">
        <v>1.781406E-2</v>
      </c>
      <c r="E117">
        <v>3.0410000000000004</v>
      </c>
      <c r="F117" s="77">
        <v>40057</v>
      </c>
      <c r="G117" s="7">
        <v>3.0760000000000005</v>
      </c>
      <c r="H117" s="7">
        <v>0.1575</v>
      </c>
      <c r="I117" s="4">
        <v>7.4721914072179998E-2</v>
      </c>
      <c r="J117" s="4">
        <v>-0.19500000000000001</v>
      </c>
      <c r="K117" s="4">
        <v>-0.2</v>
      </c>
      <c r="L117" s="15">
        <v>-0.20499999999999999</v>
      </c>
      <c r="M117" s="15">
        <v>-0.28000000000000003</v>
      </c>
      <c r="N117" s="4">
        <v>-0.17</v>
      </c>
      <c r="O117" s="4">
        <v>-0.05</v>
      </c>
      <c r="P117" s="4">
        <v>-7.0000000000000007E-2</v>
      </c>
      <c r="Q117" s="4">
        <v>-0.16500000000000001</v>
      </c>
      <c r="R117" s="4">
        <v>-0.19500000000000001</v>
      </c>
      <c r="S117" s="4">
        <v>-0.19500000000000001</v>
      </c>
      <c r="T117" s="4">
        <v>-3.875E-2</v>
      </c>
      <c r="U117" s="4">
        <v>-0.05</v>
      </c>
      <c r="V117" s="4">
        <v>0.15</v>
      </c>
      <c r="W117" s="4">
        <v>0.15</v>
      </c>
      <c r="X117" s="4">
        <v>0.16750000000000001</v>
      </c>
      <c r="Y117" s="4">
        <v>0</v>
      </c>
      <c r="Z117" s="4">
        <v>0.16250000000000001</v>
      </c>
      <c r="AA117" s="4">
        <v>0.16250000000000001</v>
      </c>
      <c r="AB117" s="4">
        <v>-1.95E-2</v>
      </c>
      <c r="AC117" s="4">
        <v>-2.775E-2</v>
      </c>
      <c r="AD117" s="4">
        <v>5.2500000000000003E-3</v>
      </c>
      <c r="AE117" s="4">
        <v>-1.4750000000000001E-2</v>
      </c>
      <c r="AF117" s="4">
        <v>5.0000000000000001E-3</v>
      </c>
      <c r="AG117" s="4">
        <v>6.5000000000000006E-3</v>
      </c>
      <c r="AH117" s="4">
        <v>-5.5E-2</v>
      </c>
      <c r="AI117" s="4">
        <v>-4.0500000000000001E-2</v>
      </c>
      <c r="AJ117" s="4">
        <v>-4.6500000000000007E-2</v>
      </c>
      <c r="AK117" s="4">
        <v>-1.6E-2</v>
      </c>
      <c r="AL117" s="4">
        <v>-6.4000000000000001E-2</v>
      </c>
      <c r="AM117" s="4">
        <v>-2.75E-2</v>
      </c>
      <c r="AN117" s="4">
        <v>-1.1500000000000002E-2</v>
      </c>
      <c r="AO117" s="4">
        <v>9.0000000000000011E-3</v>
      </c>
      <c r="AP117" s="4">
        <v>0.41</v>
      </c>
      <c r="AQ117" s="4">
        <v>1.7500000000000002E-2</v>
      </c>
      <c r="AR117" s="4">
        <v>-0.34250000000000003</v>
      </c>
      <c r="AS117" s="4">
        <v>-0.13</v>
      </c>
      <c r="AT117" s="4">
        <v>-0.16</v>
      </c>
      <c r="AU117" s="4">
        <v>-0.36</v>
      </c>
      <c r="AV117" s="4">
        <v>-0.29249999999999998</v>
      </c>
      <c r="AW117" s="4">
        <v>0</v>
      </c>
      <c r="AX117" s="4">
        <v>0.2175</v>
      </c>
      <c r="AY117" s="4">
        <v>-0.34250000000000003</v>
      </c>
      <c r="AZ117" s="4">
        <v>0</v>
      </c>
      <c r="BA117" s="4">
        <v>1.7500000000000002E-2</v>
      </c>
      <c r="BB117" s="4">
        <v>-8.2500000000000004E-2</v>
      </c>
      <c r="BC117" s="4">
        <v>-0.05</v>
      </c>
      <c r="BD117" s="4">
        <v>-7.7499999999999999E-2</v>
      </c>
      <c r="BE117" s="4">
        <v>-1.6E-2</v>
      </c>
      <c r="BF117" s="4">
        <v>-5.5E-2</v>
      </c>
      <c r="BG117" s="4">
        <v>0</v>
      </c>
      <c r="BH117" s="4">
        <v>-5.5E-2</v>
      </c>
      <c r="BI117" s="4">
        <v>7.4999999999999997E-2</v>
      </c>
    </row>
    <row r="118" spans="3:61" x14ac:dyDescent="0.25">
      <c r="C118">
        <v>2.4933460000000001E-2</v>
      </c>
      <c r="E118">
        <v>3.0529999999999982</v>
      </c>
      <c r="F118" s="77">
        <v>40087</v>
      </c>
      <c r="G118" s="7">
        <v>3.0880000000000001</v>
      </c>
      <c r="H118" s="7">
        <v>0.1575</v>
      </c>
      <c r="I118" s="4">
        <v>7.4716424820373023E-2</v>
      </c>
      <c r="J118" s="4">
        <v>-0.19500000000000001</v>
      </c>
      <c r="K118" s="4">
        <v>-0.2</v>
      </c>
      <c r="L118" s="15">
        <v>-0.19</v>
      </c>
      <c r="M118" s="15">
        <v>-0.28000000000000003</v>
      </c>
      <c r="N118" s="4">
        <v>-0.155</v>
      </c>
      <c r="O118" s="4">
        <v>-0.05</v>
      </c>
      <c r="P118" s="4">
        <v>-7.0000000000000007E-2</v>
      </c>
      <c r="Q118" s="4">
        <v>-0.16500000000000001</v>
      </c>
      <c r="R118" s="4">
        <v>-0.19500000000000001</v>
      </c>
      <c r="S118" s="4">
        <v>-0.19500000000000001</v>
      </c>
      <c r="T118" s="4">
        <v>-4.3749999999999997E-2</v>
      </c>
      <c r="U118" s="4">
        <v>-0.05</v>
      </c>
      <c r="V118" s="4">
        <v>0.16500000000000001</v>
      </c>
      <c r="W118" s="4">
        <v>0.16500000000000001</v>
      </c>
      <c r="X118" s="4">
        <v>0.1825</v>
      </c>
      <c r="Y118" s="4">
        <v>0</v>
      </c>
      <c r="Z118" s="4">
        <v>0.16500000000000001</v>
      </c>
      <c r="AA118" s="4">
        <v>0.185</v>
      </c>
      <c r="AB118" s="4">
        <v>-1.95E-2</v>
      </c>
      <c r="AC118" s="4">
        <v>-2.775E-2</v>
      </c>
      <c r="AD118" s="4">
        <v>-1.0500000000000001E-2</v>
      </c>
      <c r="AE118" s="4">
        <v>-3.0500000000000003E-2</v>
      </c>
      <c r="AF118" s="4">
        <v>5.0000000000000001E-3</v>
      </c>
      <c r="AG118" s="4">
        <v>6.5000000000000006E-3</v>
      </c>
      <c r="AH118" s="4">
        <v>-5.5E-2</v>
      </c>
      <c r="AI118" s="4">
        <v>-4.0500000000000001E-2</v>
      </c>
      <c r="AJ118" s="4">
        <v>-4.6500000000000007E-2</v>
      </c>
      <c r="AK118" s="4">
        <v>-1.6E-2</v>
      </c>
      <c r="AL118" s="4">
        <v>-4.9000000000000002E-2</v>
      </c>
      <c r="AM118" s="4">
        <v>-3.7499999999999999E-2</v>
      </c>
      <c r="AN118" s="4">
        <v>-1.1500000000000002E-2</v>
      </c>
      <c r="AO118" s="4">
        <v>9.0000000000000011E-3</v>
      </c>
      <c r="AP118" s="4">
        <v>0.34499999999999997</v>
      </c>
      <c r="AQ118" s="4">
        <v>7.4999999999999997E-3</v>
      </c>
      <c r="AR118" s="4">
        <v>-0.34250000000000003</v>
      </c>
      <c r="AS118" s="4">
        <v>-0.13</v>
      </c>
      <c r="AT118" s="4">
        <v>-0.16</v>
      </c>
      <c r="AU118" s="4">
        <v>-0.36</v>
      </c>
      <c r="AV118" s="4">
        <v>-0.29249999999999998</v>
      </c>
      <c r="AW118" s="4">
        <v>0</v>
      </c>
      <c r="AX118" s="4">
        <v>0.2175</v>
      </c>
      <c r="AY118" s="4">
        <v>-0.34250000000000003</v>
      </c>
      <c r="AZ118" s="4">
        <v>0</v>
      </c>
      <c r="BA118" s="4">
        <v>7.4999999999999997E-3</v>
      </c>
      <c r="BB118" s="4">
        <v>-8.7499999999999994E-2</v>
      </c>
      <c r="BC118" s="4">
        <v>-0.05</v>
      </c>
      <c r="BD118" s="4">
        <v>-7.7499999999999999E-2</v>
      </c>
      <c r="BE118" s="4">
        <v>-1.6E-2</v>
      </c>
      <c r="BF118" s="4">
        <v>-5.5E-2</v>
      </c>
      <c r="BG118" s="4">
        <v>0</v>
      </c>
      <c r="BH118" s="4">
        <v>-5.5E-2</v>
      </c>
      <c r="BI118" s="4">
        <v>7.4999999999999997E-2</v>
      </c>
    </row>
    <row r="119" spans="3:61" x14ac:dyDescent="0.25">
      <c r="C119">
        <v>1.059392E-2</v>
      </c>
      <c r="E119">
        <v>3.1229999999999989</v>
      </c>
      <c r="F119" s="77">
        <v>40118</v>
      </c>
      <c r="G119" s="7">
        <v>3.1580000000000004</v>
      </c>
      <c r="H119" s="7">
        <v>0.1575</v>
      </c>
      <c r="I119" s="4">
        <v>7.4710752593516006E-2</v>
      </c>
      <c r="J119" s="4">
        <v>-0.19</v>
      </c>
      <c r="K119" s="4">
        <v>-0.19500000000000001</v>
      </c>
      <c r="L119" s="15">
        <v>-0.1525</v>
      </c>
      <c r="M119" s="15">
        <v>-0.27500000000000002</v>
      </c>
      <c r="N119" s="4">
        <v>-0.11749999999999999</v>
      </c>
      <c r="O119" s="4">
        <v>-4.9500000000000002E-2</v>
      </c>
      <c r="P119" s="4">
        <v>-8.4499999999999992E-2</v>
      </c>
      <c r="Q119" s="4">
        <v>-0.16</v>
      </c>
      <c r="R119" s="4">
        <v>-0.19</v>
      </c>
      <c r="S119" s="4">
        <v>-0.19</v>
      </c>
      <c r="T119" s="4">
        <v>-6.3500000000000001E-2</v>
      </c>
      <c r="U119" s="4">
        <v>-4.9500000000000002E-2</v>
      </c>
      <c r="V119" s="4">
        <v>0.20499999999999999</v>
      </c>
      <c r="W119" s="4">
        <v>0.20499999999999999</v>
      </c>
      <c r="X119" s="4">
        <v>0.255</v>
      </c>
      <c r="Y119" s="4">
        <v>0</v>
      </c>
      <c r="Z119" s="4">
        <v>0.24</v>
      </c>
      <c r="AA119" s="4">
        <v>0.28749999999999998</v>
      </c>
      <c r="AB119" s="4">
        <v>-2.2499999999999999E-2</v>
      </c>
      <c r="AC119" s="4">
        <v>-3.85E-2</v>
      </c>
      <c r="AD119" s="4">
        <v>-9.5000000000000015E-3</v>
      </c>
      <c r="AE119" s="4">
        <v>-2.7000000000000003E-2</v>
      </c>
      <c r="AF119" s="4">
        <v>5.0000000000000001E-3</v>
      </c>
      <c r="AG119" s="4">
        <v>8.5000000000000006E-3</v>
      </c>
      <c r="AH119" s="4">
        <v>-5.7500000000000002E-2</v>
      </c>
      <c r="AI119" s="4">
        <v>-3.6000000000000004E-2</v>
      </c>
      <c r="AJ119" s="4">
        <v>-4.4500000000000005E-2</v>
      </c>
      <c r="AK119" s="4">
        <v>-8.5000000000000006E-3</v>
      </c>
      <c r="AL119" s="4">
        <v>-5.0499999999999996E-2</v>
      </c>
      <c r="AM119" s="4">
        <v>-7.7499999999999999E-2</v>
      </c>
      <c r="AN119" s="4">
        <v>-6.5000000000000006E-3</v>
      </c>
      <c r="AO119" s="4">
        <v>1.6E-2</v>
      </c>
      <c r="AP119" s="4">
        <v>0.72499999999999998</v>
      </c>
      <c r="AQ119" s="4">
        <v>-3.2500000000000001E-2</v>
      </c>
      <c r="AR119" s="4">
        <v>-0.3</v>
      </c>
      <c r="AS119" s="4">
        <v>-0.14499999999999999</v>
      </c>
      <c r="AT119" s="4">
        <v>-0.1875</v>
      </c>
      <c r="AU119" s="4">
        <v>-0.36</v>
      </c>
      <c r="AV119" s="4">
        <v>-0.25</v>
      </c>
      <c r="AW119" s="4">
        <v>0</v>
      </c>
      <c r="AX119" s="4">
        <v>0.10249999999999999</v>
      </c>
      <c r="AY119" s="4">
        <v>-0.3</v>
      </c>
      <c r="AZ119" s="4">
        <v>0</v>
      </c>
      <c r="BA119" s="4">
        <v>-3.2500000000000001E-2</v>
      </c>
      <c r="BB119" s="4">
        <v>-0.11</v>
      </c>
      <c r="BC119" s="4">
        <v>-4.9500000000000002E-2</v>
      </c>
      <c r="BD119" s="4">
        <v>-8.2500000000000004E-2</v>
      </c>
      <c r="BE119" s="4">
        <v>-1.3500000000000002E-2</v>
      </c>
      <c r="BF119" s="4">
        <v>-6.9500000000000006E-2</v>
      </c>
      <c r="BG119" s="4">
        <v>0</v>
      </c>
      <c r="BH119" s="4">
        <v>-5.7500000000000002E-2</v>
      </c>
      <c r="BI119" s="4">
        <v>5.5E-2</v>
      </c>
    </row>
    <row r="120" spans="3:61" x14ac:dyDescent="0.25">
      <c r="C120">
        <v>1.612305E-2</v>
      </c>
      <c r="E120">
        <v>3.2050000000000001</v>
      </c>
      <c r="F120" s="77">
        <v>40148</v>
      </c>
      <c r="G120" s="7">
        <v>3.24</v>
      </c>
      <c r="H120" s="7">
        <v>0.155</v>
      </c>
      <c r="I120" s="4">
        <v>7.4705263341729E-2</v>
      </c>
      <c r="J120" s="4">
        <v>-0.19750000000000001</v>
      </c>
      <c r="K120" s="4">
        <v>-0.20250000000000001</v>
      </c>
      <c r="L120" s="15">
        <v>-0.14499999999999999</v>
      </c>
      <c r="M120" s="15">
        <v>-0.28249999999999997</v>
      </c>
      <c r="N120" s="4">
        <v>-0.11</v>
      </c>
      <c r="O120" s="4">
        <v>-4.9500000000000002E-2</v>
      </c>
      <c r="P120" s="4">
        <v>-8.4499999999999992E-2</v>
      </c>
      <c r="Q120" s="4">
        <v>-0.16750000000000001</v>
      </c>
      <c r="R120" s="4">
        <v>-0.19750000000000001</v>
      </c>
      <c r="S120" s="4">
        <v>-0.19750000000000001</v>
      </c>
      <c r="T120" s="4">
        <v>-7.4750000000000011E-2</v>
      </c>
      <c r="U120" s="4">
        <v>-4.9500000000000002E-2</v>
      </c>
      <c r="V120" s="4">
        <v>0.245</v>
      </c>
      <c r="W120" s="4">
        <v>0.245</v>
      </c>
      <c r="X120" s="4">
        <v>0.29499999999999998</v>
      </c>
      <c r="Y120" s="4">
        <v>0</v>
      </c>
      <c r="Z120" s="4">
        <v>0.29499999999999998</v>
      </c>
      <c r="AA120" s="4">
        <v>0.33750000000000002</v>
      </c>
      <c r="AB120" s="4">
        <v>-2.2499999999999999E-2</v>
      </c>
      <c r="AC120" s="4">
        <v>-3.1000000000000003E-2</v>
      </c>
      <c r="AD120" s="4">
        <v>-9.5000000000000015E-3</v>
      </c>
      <c r="AE120" s="4">
        <v>-2.7000000000000003E-2</v>
      </c>
      <c r="AF120" s="4">
        <v>5.0000000000000001E-3</v>
      </c>
      <c r="AG120" s="4">
        <v>8.5000000000000006E-3</v>
      </c>
      <c r="AH120" s="4">
        <v>-5.7500000000000002E-2</v>
      </c>
      <c r="AI120" s="4">
        <v>-3.4500000000000003E-2</v>
      </c>
      <c r="AJ120" s="4">
        <v>-4.7E-2</v>
      </c>
      <c r="AK120" s="4">
        <v>-8.5000000000000006E-3</v>
      </c>
      <c r="AL120" s="4">
        <v>-5.0499999999999996E-2</v>
      </c>
      <c r="AM120" s="4">
        <v>-0.1</v>
      </c>
      <c r="AN120" s="4">
        <v>-6.5000000000000006E-3</v>
      </c>
      <c r="AO120" s="4">
        <v>1.6E-2</v>
      </c>
      <c r="AP120" s="4">
        <v>1.0449999999999999</v>
      </c>
      <c r="AQ120" s="4">
        <v>-5.5E-2</v>
      </c>
      <c r="AR120" s="4">
        <v>-0.3</v>
      </c>
      <c r="AS120" s="4">
        <v>-0.14499999999999999</v>
      </c>
      <c r="AT120" s="4">
        <v>-0.1875</v>
      </c>
      <c r="AU120" s="4">
        <v>-7.4999999999999997E-2</v>
      </c>
      <c r="AV120" s="4">
        <v>-0.25</v>
      </c>
      <c r="AW120" s="4">
        <v>0</v>
      </c>
      <c r="AX120" s="4">
        <v>0.10249999999999999</v>
      </c>
      <c r="AY120" s="4">
        <v>-0.3</v>
      </c>
      <c r="AZ120" s="4">
        <v>0</v>
      </c>
      <c r="BA120" s="4">
        <v>-5.5E-2</v>
      </c>
      <c r="BB120" s="4">
        <v>-0.1225</v>
      </c>
      <c r="BC120" s="4">
        <v>-4.9500000000000002E-2</v>
      </c>
      <c r="BD120" s="4">
        <v>-0.105</v>
      </c>
      <c r="BE120" s="4">
        <v>-1.3500000000000002E-2</v>
      </c>
      <c r="BF120" s="4">
        <v>-6.9500000000000006E-2</v>
      </c>
      <c r="BG120" s="4">
        <v>0</v>
      </c>
      <c r="BH120" s="4">
        <v>-5.7500000000000002E-2</v>
      </c>
      <c r="BI120" s="4">
        <v>5.5E-2</v>
      </c>
    </row>
    <row r="121" spans="3:61" x14ac:dyDescent="0.25">
      <c r="C121">
        <v>1.045404E-2</v>
      </c>
      <c r="E121">
        <v>3.45</v>
      </c>
      <c r="F121" s="77">
        <v>40179</v>
      </c>
      <c r="G121" s="7">
        <v>3.49</v>
      </c>
      <c r="H121" s="7">
        <v>0.15</v>
      </c>
      <c r="I121" s="4">
        <v>7.4699591114891994E-2</v>
      </c>
      <c r="J121" s="4">
        <v>-0.2</v>
      </c>
      <c r="K121" s="4">
        <v>-0.20499999999999999</v>
      </c>
      <c r="L121" s="15">
        <v>-0.13</v>
      </c>
      <c r="M121" s="15">
        <v>-0.26500000000000001</v>
      </c>
      <c r="N121" s="4">
        <v>-9.5000000000000001E-2</v>
      </c>
      <c r="O121" s="4">
        <v>-4.9500000000000002E-2</v>
      </c>
      <c r="P121" s="4">
        <v>-8.4499999999999992E-2</v>
      </c>
      <c r="Q121" s="4">
        <v>-0.17</v>
      </c>
      <c r="R121" s="4">
        <v>-0.2</v>
      </c>
      <c r="S121" s="4">
        <v>-0.2</v>
      </c>
      <c r="T121" s="4">
        <v>-0.11849999999999999</v>
      </c>
      <c r="U121" s="4">
        <v>-4.9500000000000002E-2</v>
      </c>
      <c r="V121" s="4">
        <v>0.25750000000000001</v>
      </c>
      <c r="W121" s="4">
        <v>0.25750000000000001</v>
      </c>
      <c r="X121" s="4">
        <v>0.30499999999999999</v>
      </c>
      <c r="Y121" s="4">
        <v>0</v>
      </c>
      <c r="Z121" s="4">
        <v>0.34250000000000003</v>
      </c>
      <c r="AA121" s="4">
        <v>0.4375</v>
      </c>
      <c r="AB121" s="4">
        <v>-1.8000000000000002E-2</v>
      </c>
      <c r="AC121" s="4">
        <v>-3.1000000000000003E-2</v>
      </c>
      <c r="AD121" s="4">
        <v>-9.5000000000000015E-3</v>
      </c>
      <c r="AE121" s="4">
        <v>-2.7000000000000003E-2</v>
      </c>
      <c r="AF121" s="4">
        <v>5.0000000000000001E-3</v>
      </c>
      <c r="AG121" s="4">
        <v>8.5000000000000006E-3</v>
      </c>
      <c r="AH121" s="4">
        <v>-5.7500000000000002E-2</v>
      </c>
      <c r="AI121" s="4">
        <v>-3.4500000000000003E-2</v>
      </c>
      <c r="AJ121" s="4">
        <v>-4.7E-2</v>
      </c>
      <c r="AK121" s="4">
        <v>-8.5000000000000006E-3</v>
      </c>
      <c r="AL121" s="4">
        <v>-5.45E-2</v>
      </c>
      <c r="AM121" s="4">
        <v>-0.1875</v>
      </c>
      <c r="AN121" s="4">
        <v>-4.5000000000000005E-3</v>
      </c>
      <c r="AO121" s="4">
        <v>1.6E-2</v>
      </c>
      <c r="AP121" s="4">
        <v>1.52</v>
      </c>
      <c r="AQ121" s="4">
        <v>-5.7500000000000002E-2</v>
      </c>
      <c r="AR121" s="4">
        <v>-0.3</v>
      </c>
      <c r="AS121" s="4">
        <v>-0.14499999999999999</v>
      </c>
      <c r="AT121" s="4">
        <v>-0.1875</v>
      </c>
      <c r="AU121" s="4">
        <v>-5.5E-2</v>
      </c>
      <c r="AV121" s="4">
        <v>-0.25</v>
      </c>
      <c r="AW121" s="4">
        <v>0</v>
      </c>
      <c r="AX121" s="4">
        <v>0.10249999999999999</v>
      </c>
      <c r="AY121" s="4">
        <v>-0.3</v>
      </c>
      <c r="AZ121" s="4">
        <v>0</v>
      </c>
      <c r="BA121" s="4">
        <v>-5.7500000000000002E-2</v>
      </c>
      <c r="BB121" s="4">
        <v>-0.13</v>
      </c>
      <c r="BC121" s="4">
        <v>-4.9500000000000002E-2</v>
      </c>
      <c r="BD121" s="4">
        <v>-0.10800000000000001</v>
      </c>
      <c r="BE121" s="4">
        <v>-1.3500000000000002E-2</v>
      </c>
      <c r="BF121" s="4">
        <v>-6.9500000000000006E-2</v>
      </c>
      <c r="BG121" s="4">
        <v>0</v>
      </c>
      <c r="BH121" s="4">
        <v>-5.7500000000000002E-2</v>
      </c>
      <c r="BI121" s="4">
        <v>-0.17</v>
      </c>
    </row>
    <row r="122" spans="3:61" x14ac:dyDescent="0.25">
      <c r="C122">
        <v>-1.85214E-2</v>
      </c>
      <c r="E122">
        <v>3.3509999999999995</v>
      </c>
      <c r="F122" s="77">
        <v>40210</v>
      </c>
      <c r="G122" s="7">
        <v>3.3910000000000005</v>
      </c>
      <c r="H122" s="7">
        <v>0.15</v>
      </c>
      <c r="I122" s="4">
        <v>7.4693918888067021E-2</v>
      </c>
      <c r="J122" s="4">
        <v>-0.20250000000000001</v>
      </c>
      <c r="K122" s="4">
        <v>-0.20749999999999999</v>
      </c>
      <c r="L122" s="15">
        <v>-0.13</v>
      </c>
      <c r="M122" s="15">
        <v>-0.26750000000000002</v>
      </c>
      <c r="N122" s="4">
        <v>-9.5000000000000001E-2</v>
      </c>
      <c r="O122" s="4">
        <v>-4.9500000000000002E-2</v>
      </c>
      <c r="P122" s="4">
        <v>-8.4499999999999992E-2</v>
      </c>
      <c r="Q122" s="4">
        <v>-0.17249999999999999</v>
      </c>
      <c r="R122" s="4">
        <v>-0.20250000000000001</v>
      </c>
      <c r="S122" s="4">
        <v>-0.20250000000000001</v>
      </c>
      <c r="T122" s="4">
        <v>-0.10975</v>
      </c>
      <c r="U122" s="4">
        <v>-4.9500000000000002E-2</v>
      </c>
      <c r="V122" s="4">
        <v>0.23499999999999999</v>
      </c>
      <c r="W122" s="4">
        <v>0.23499999999999999</v>
      </c>
      <c r="X122" s="4">
        <v>0.28000000000000003</v>
      </c>
      <c r="Y122" s="4">
        <v>0</v>
      </c>
      <c r="Z122" s="4">
        <v>0.33750000000000002</v>
      </c>
      <c r="AA122" s="4">
        <v>0.435</v>
      </c>
      <c r="AB122" s="4">
        <v>-1.8000000000000002E-2</v>
      </c>
      <c r="AC122" s="4">
        <v>-3.1000000000000003E-2</v>
      </c>
      <c r="AD122" s="4">
        <v>-9.5000000000000015E-3</v>
      </c>
      <c r="AE122" s="4">
        <v>-2.7000000000000003E-2</v>
      </c>
      <c r="AF122" s="4">
        <v>5.0000000000000001E-3</v>
      </c>
      <c r="AG122" s="4">
        <v>8.5000000000000006E-3</v>
      </c>
      <c r="AH122" s="4">
        <v>-5.7500000000000002E-2</v>
      </c>
      <c r="AI122" s="4">
        <v>-3.4500000000000003E-2</v>
      </c>
      <c r="AJ122" s="4">
        <v>-4.7E-2</v>
      </c>
      <c r="AK122" s="4">
        <v>-8.5000000000000006E-3</v>
      </c>
      <c r="AL122" s="4">
        <v>-5.0499999999999996E-2</v>
      </c>
      <c r="AM122" s="4">
        <v>-0.17</v>
      </c>
      <c r="AN122" s="4">
        <v>-4.5000000000000005E-3</v>
      </c>
      <c r="AO122" s="4">
        <v>1.6E-2</v>
      </c>
      <c r="AP122" s="4">
        <v>1.4</v>
      </c>
      <c r="AQ122" s="4">
        <v>-0.04</v>
      </c>
      <c r="AR122" s="4">
        <v>-0.3</v>
      </c>
      <c r="AS122" s="4">
        <v>-0.14499999999999999</v>
      </c>
      <c r="AT122" s="4">
        <v>-0.1875</v>
      </c>
      <c r="AU122" s="4">
        <v>-7.4999999999999997E-2</v>
      </c>
      <c r="AV122" s="4">
        <v>-0.25</v>
      </c>
      <c r="AW122" s="4">
        <v>0</v>
      </c>
      <c r="AX122" s="4">
        <v>0.10249999999999999</v>
      </c>
      <c r="AY122" s="4">
        <v>-0.3</v>
      </c>
      <c r="AZ122" s="4">
        <v>0</v>
      </c>
      <c r="BA122" s="4">
        <v>-0.04</v>
      </c>
      <c r="BB122" s="4">
        <v>-0.13</v>
      </c>
      <c r="BC122" s="4">
        <v>-4.9500000000000002E-2</v>
      </c>
      <c r="BD122" s="4">
        <v>-8.8000000000000009E-2</v>
      </c>
      <c r="BE122" s="4">
        <v>-1.3500000000000002E-2</v>
      </c>
      <c r="BF122" s="4">
        <v>-6.9500000000000006E-2</v>
      </c>
      <c r="BG122" s="4">
        <v>0</v>
      </c>
      <c r="BH122" s="4">
        <v>-5.7500000000000002E-2</v>
      </c>
      <c r="BI122" s="4">
        <v>-0.17</v>
      </c>
    </row>
    <row r="123" spans="3:61" x14ac:dyDescent="0.25">
      <c r="C123">
        <v>-1.388584E-2</v>
      </c>
      <c r="E123">
        <v>3.2260000000000004</v>
      </c>
      <c r="F123" s="77">
        <v>40238</v>
      </c>
      <c r="G123" s="7">
        <v>3.2660000000000005</v>
      </c>
      <c r="H123" s="7">
        <v>0.15</v>
      </c>
      <c r="I123" s="4">
        <v>7.468879558642702E-2</v>
      </c>
      <c r="J123" s="4">
        <v>-0.20499999999999999</v>
      </c>
      <c r="K123" s="4">
        <v>-0.21</v>
      </c>
      <c r="L123" s="15">
        <v>-0.13</v>
      </c>
      <c r="M123" s="15">
        <v>-0.27</v>
      </c>
      <c r="N123" s="4">
        <v>-9.5000000000000001E-2</v>
      </c>
      <c r="O123" s="4">
        <v>-4.9500000000000002E-2</v>
      </c>
      <c r="P123" s="4">
        <v>-8.4499999999999992E-2</v>
      </c>
      <c r="Q123" s="4">
        <v>-0.17499999999999999</v>
      </c>
      <c r="R123" s="4">
        <v>-0.20499999999999999</v>
      </c>
      <c r="S123" s="4">
        <v>-0.20499999999999999</v>
      </c>
      <c r="T123" s="4">
        <v>-0.10349999999999999</v>
      </c>
      <c r="U123" s="4">
        <v>-4.9500000000000002E-2</v>
      </c>
      <c r="V123" s="4">
        <v>0.23250000000000001</v>
      </c>
      <c r="W123" s="4">
        <v>0.23250000000000001</v>
      </c>
      <c r="X123" s="4">
        <v>0.27800000000000002</v>
      </c>
      <c r="Y123" s="4">
        <v>0</v>
      </c>
      <c r="Z123" s="4">
        <v>0.26</v>
      </c>
      <c r="AA123" s="4">
        <v>0.30249999999999999</v>
      </c>
      <c r="AB123" s="4">
        <v>-1.8000000000000002E-2</v>
      </c>
      <c r="AC123" s="4">
        <v>-3.1000000000000003E-2</v>
      </c>
      <c r="AD123" s="4">
        <v>6.3E-3</v>
      </c>
      <c r="AE123" s="4">
        <v>-1.1200000000000002E-2</v>
      </c>
      <c r="AF123" s="4">
        <v>5.0000000000000001E-3</v>
      </c>
      <c r="AG123" s="4">
        <v>8.5000000000000006E-3</v>
      </c>
      <c r="AH123" s="4">
        <v>-5.7500000000000002E-2</v>
      </c>
      <c r="AI123" s="4">
        <v>-3.4500000000000003E-2</v>
      </c>
      <c r="AJ123" s="4">
        <v>-3.7499999999999999E-2</v>
      </c>
      <c r="AK123" s="4">
        <v>-8.5000000000000006E-3</v>
      </c>
      <c r="AL123" s="4">
        <v>-5.2000000000000005E-2</v>
      </c>
      <c r="AM123" s="4">
        <v>-0.1575</v>
      </c>
      <c r="AN123" s="4">
        <v>-4.5000000000000005E-3</v>
      </c>
      <c r="AO123" s="4">
        <v>1.6E-2</v>
      </c>
      <c r="AP123" s="4">
        <v>0.88</v>
      </c>
      <c r="AQ123" s="4">
        <v>-2.75E-2</v>
      </c>
      <c r="AR123" s="4">
        <v>-0.3</v>
      </c>
      <c r="AS123" s="4">
        <v>-0.14499999999999999</v>
      </c>
      <c r="AT123" s="4">
        <v>-0.1875</v>
      </c>
      <c r="AU123" s="4">
        <v>-0.24</v>
      </c>
      <c r="AV123" s="4">
        <v>-0.25</v>
      </c>
      <c r="AW123" s="4">
        <v>0</v>
      </c>
      <c r="AX123" s="4">
        <v>0.10249999999999999</v>
      </c>
      <c r="AY123" s="4">
        <v>-0.3</v>
      </c>
      <c r="AZ123" s="4">
        <v>0</v>
      </c>
      <c r="BA123" s="4">
        <v>-2.75E-2</v>
      </c>
      <c r="BB123" s="4">
        <v>-0.1075</v>
      </c>
      <c r="BC123" s="4">
        <v>-4.9500000000000002E-2</v>
      </c>
      <c r="BD123" s="4">
        <v>-8.3000000000000004E-2</v>
      </c>
      <c r="BE123" s="4">
        <v>-1.3500000000000002E-2</v>
      </c>
      <c r="BF123" s="4">
        <v>-6.9500000000000006E-2</v>
      </c>
      <c r="BG123" s="4">
        <v>0</v>
      </c>
      <c r="BH123" s="4">
        <v>-5.7500000000000002E-2</v>
      </c>
      <c r="BI123" s="4">
        <v>-0.17</v>
      </c>
    </row>
    <row r="124" spans="3:61" x14ac:dyDescent="0.25">
      <c r="C124">
        <v>-0.10985631</v>
      </c>
      <c r="E124">
        <v>3.1019999999999976</v>
      </c>
      <c r="F124" s="77">
        <v>40269</v>
      </c>
      <c r="G124" s="7">
        <v>3.1419999999999999</v>
      </c>
      <c r="H124" s="7">
        <v>0.15</v>
      </c>
      <c r="I124" s="4">
        <v>7.4683123359622017E-2</v>
      </c>
      <c r="J124" s="4">
        <v>-0.19500000000000001</v>
      </c>
      <c r="K124" s="4">
        <v>-0.2</v>
      </c>
      <c r="L124" s="15">
        <v>-0.17499999999999999</v>
      </c>
      <c r="M124" s="15">
        <v>-0.26</v>
      </c>
      <c r="N124" s="4">
        <v>-0.14000000000000001</v>
      </c>
      <c r="O124" s="4">
        <v>-4.7E-2</v>
      </c>
      <c r="P124" s="4">
        <v>-6.7000000000000004E-2</v>
      </c>
      <c r="Q124" s="4">
        <v>-0.16500000000000001</v>
      </c>
      <c r="R124" s="4">
        <v>-0.19500000000000001</v>
      </c>
      <c r="S124" s="4">
        <v>-0.19500000000000001</v>
      </c>
      <c r="T124" s="4">
        <v>-8.1000000000000003E-2</v>
      </c>
      <c r="U124" s="4">
        <v>-4.7E-2</v>
      </c>
      <c r="V124" s="4">
        <v>0.1825</v>
      </c>
      <c r="W124" s="4">
        <v>0.1825</v>
      </c>
      <c r="X124" s="4">
        <v>0.18300000000000002</v>
      </c>
      <c r="Y124" s="4">
        <v>0</v>
      </c>
      <c r="Z124" s="4">
        <v>0.17749999999999999</v>
      </c>
      <c r="AA124" s="4">
        <v>0.19750000000000001</v>
      </c>
      <c r="AB124" s="4">
        <v>-1.7500000000000002E-2</v>
      </c>
      <c r="AC124" s="4">
        <v>-2.6200000000000001E-2</v>
      </c>
      <c r="AD124" s="4">
        <v>6.3E-3</v>
      </c>
      <c r="AE124" s="4">
        <v>-1.1200000000000002E-2</v>
      </c>
      <c r="AF124" s="4">
        <v>5.0000000000000001E-3</v>
      </c>
      <c r="AG124" s="4">
        <v>8.5000000000000006E-3</v>
      </c>
      <c r="AH124" s="4">
        <v>-5.5E-2</v>
      </c>
      <c r="AI124" s="4">
        <v>-3.9E-2</v>
      </c>
      <c r="AJ124" s="4">
        <v>-4.2000000000000003E-2</v>
      </c>
      <c r="AK124" s="4">
        <v>-1.3500000000000002E-2</v>
      </c>
      <c r="AL124" s="4">
        <v>-6.2000000000000006E-2</v>
      </c>
      <c r="AM124" s="4">
        <v>-0.115</v>
      </c>
      <c r="AN124" s="4">
        <v>-9.5000000000000015E-3</v>
      </c>
      <c r="AO124" s="4">
        <v>9.0000000000000011E-3</v>
      </c>
      <c r="AP124" s="4">
        <v>0.505</v>
      </c>
      <c r="AQ124" s="4">
        <v>1.4999999999999999E-2</v>
      </c>
      <c r="AR124" s="4">
        <v>-0.34250000000000003</v>
      </c>
      <c r="AS124" s="4">
        <v>-0.13</v>
      </c>
      <c r="AT124" s="4">
        <v>-0.16</v>
      </c>
      <c r="AU124" s="4">
        <v>-0.43</v>
      </c>
      <c r="AV124" s="4">
        <v>-0.29249999999999998</v>
      </c>
      <c r="AW124" s="4">
        <v>0</v>
      </c>
      <c r="AX124" s="4">
        <v>0.2175</v>
      </c>
      <c r="AY124" s="4">
        <v>-0.34250000000000003</v>
      </c>
      <c r="AZ124" s="4">
        <v>0</v>
      </c>
      <c r="BA124" s="4">
        <v>1.4999999999999999E-2</v>
      </c>
      <c r="BB124" s="4">
        <v>-6.8000000000000005E-2</v>
      </c>
      <c r="BC124" s="4">
        <v>-4.7E-2</v>
      </c>
      <c r="BD124" s="4">
        <v>-4.8000000000000001E-2</v>
      </c>
      <c r="BE124" s="4">
        <v>-1.3500000000000002E-2</v>
      </c>
      <c r="BF124" s="4">
        <v>-5.2000000000000005E-2</v>
      </c>
      <c r="BG124" s="4">
        <v>0</v>
      </c>
      <c r="BH124" s="4">
        <v>-5.5E-2</v>
      </c>
      <c r="BI124" s="4">
        <v>-0.17</v>
      </c>
    </row>
    <row r="125" spans="3:61" x14ac:dyDescent="0.25">
      <c r="C125">
        <v>-7.6591999999999997E-3</v>
      </c>
      <c r="E125">
        <v>3.0870000000000006</v>
      </c>
      <c r="F125" s="77">
        <v>40299</v>
      </c>
      <c r="G125" s="7">
        <v>3.1269999999999998</v>
      </c>
      <c r="H125" s="7">
        <v>0.15</v>
      </c>
      <c r="I125" s="4">
        <v>7.4677634107885998E-2</v>
      </c>
      <c r="J125" s="4">
        <v>-0.19500000000000001</v>
      </c>
      <c r="K125" s="4">
        <v>-0.2</v>
      </c>
      <c r="L125" s="15">
        <v>-0.20499999999999999</v>
      </c>
      <c r="M125" s="15">
        <v>-0.26</v>
      </c>
      <c r="N125" s="4">
        <v>-0.155</v>
      </c>
      <c r="O125" s="4">
        <v>-4.7E-2</v>
      </c>
      <c r="P125" s="4">
        <v>-6.7000000000000004E-2</v>
      </c>
      <c r="Q125" s="4">
        <v>-0.16500000000000001</v>
      </c>
      <c r="R125" s="4">
        <v>-0.19500000000000001</v>
      </c>
      <c r="S125" s="4">
        <v>-0.19500000000000001</v>
      </c>
      <c r="T125" s="4">
        <v>-8.1000000000000003E-2</v>
      </c>
      <c r="U125" s="4">
        <v>-4.7E-2</v>
      </c>
      <c r="V125" s="4">
        <v>0.17249999999999999</v>
      </c>
      <c r="W125" s="4">
        <v>0.17249999999999999</v>
      </c>
      <c r="X125" s="4">
        <v>0.18300000000000002</v>
      </c>
      <c r="Y125" s="4">
        <v>0</v>
      </c>
      <c r="Z125" s="4">
        <v>0.16250000000000001</v>
      </c>
      <c r="AA125" s="4">
        <v>0.17249999999999999</v>
      </c>
      <c r="AB125" s="4">
        <v>-1.7500000000000002E-2</v>
      </c>
      <c r="AC125" s="4">
        <v>-2.6450000000000001E-2</v>
      </c>
      <c r="AD125" s="4">
        <v>6.0499999999999998E-3</v>
      </c>
      <c r="AE125" s="4">
        <v>-1.145E-2</v>
      </c>
      <c r="AF125" s="4">
        <v>5.0000000000000001E-3</v>
      </c>
      <c r="AG125" s="4">
        <v>8.5000000000000006E-3</v>
      </c>
      <c r="AH125" s="4">
        <v>-5.5E-2</v>
      </c>
      <c r="AI125" s="4">
        <v>-3.9E-2</v>
      </c>
      <c r="AJ125" s="4">
        <v>-4.2000000000000003E-2</v>
      </c>
      <c r="AK125" s="4">
        <v>-1.3500000000000002E-2</v>
      </c>
      <c r="AL125" s="4">
        <v>-6.2000000000000006E-2</v>
      </c>
      <c r="AM125" s="4">
        <v>-0.115</v>
      </c>
      <c r="AN125" s="4">
        <v>-9.5000000000000015E-3</v>
      </c>
      <c r="AO125" s="4">
        <v>9.0000000000000011E-3</v>
      </c>
      <c r="AP125" s="4">
        <v>0.40500000000000003</v>
      </c>
      <c r="AQ125" s="4">
        <v>1.4999999999999999E-2</v>
      </c>
      <c r="AR125" s="4">
        <v>-0.34250000000000003</v>
      </c>
      <c r="AS125" s="4">
        <v>-0.13</v>
      </c>
      <c r="AT125" s="4">
        <v>-0.16</v>
      </c>
      <c r="AU125" s="4">
        <v>-0.43</v>
      </c>
      <c r="AV125" s="4">
        <v>-0.29249999999999998</v>
      </c>
      <c r="AW125" s="4">
        <v>0</v>
      </c>
      <c r="AX125" s="4">
        <v>0.2175</v>
      </c>
      <c r="AY125" s="4">
        <v>-0.34250000000000003</v>
      </c>
      <c r="AZ125" s="4">
        <v>0</v>
      </c>
      <c r="BA125" s="4">
        <v>1.4999999999999999E-2</v>
      </c>
      <c r="BB125" s="4">
        <v>-6.8000000000000005E-2</v>
      </c>
      <c r="BC125" s="4">
        <v>-4.7E-2</v>
      </c>
      <c r="BD125" s="4">
        <v>-5.0499999999999996E-2</v>
      </c>
      <c r="BE125" s="4">
        <v>-1.3500000000000002E-2</v>
      </c>
      <c r="BF125" s="4">
        <v>-5.2000000000000005E-2</v>
      </c>
      <c r="BG125" s="4">
        <v>0</v>
      </c>
      <c r="BH125" s="4">
        <v>-5.5E-2</v>
      </c>
      <c r="BI125" s="4">
        <v>-0.17</v>
      </c>
    </row>
    <row r="126" spans="3:61" x14ac:dyDescent="0.25">
      <c r="C126">
        <v>-4.6310360000000002E-2</v>
      </c>
      <c r="E126">
        <v>3.0889999999999995</v>
      </c>
      <c r="F126" s="77">
        <v>40330</v>
      </c>
      <c r="G126" s="7">
        <v>3.1290000000000004</v>
      </c>
      <c r="H126" s="7">
        <v>0.15</v>
      </c>
      <c r="I126" s="4">
        <v>7.4671961881101021E-2</v>
      </c>
      <c r="J126" s="4">
        <v>-0.19500000000000001</v>
      </c>
      <c r="K126" s="4">
        <v>-0.2</v>
      </c>
      <c r="L126" s="15">
        <v>-0.215</v>
      </c>
      <c r="M126" s="15">
        <v>-0.26</v>
      </c>
      <c r="N126" s="4">
        <v>-0.16500000000000001</v>
      </c>
      <c r="O126" s="4">
        <v>-4.7E-2</v>
      </c>
      <c r="P126" s="4">
        <v>-6.7000000000000004E-2</v>
      </c>
      <c r="Q126" s="4">
        <v>-0.16500000000000001</v>
      </c>
      <c r="R126" s="4">
        <v>-0.19500000000000001</v>
      </c>
      <c r="S126" s="4">
        <v>-0.19500000000000001</v>
      </c>
      <c r="T126" s="4">
        <v>-7.85E-2</v>
      </c>
      <c r="U126" s="4">
        <v>-4.7E-2</v>
      </c>
      <c r="V126" s="4">
        <v>0.16750000000000001</v>
      </c>
      <c r="W126" s="4">
        <v>0.16750000000000001</v>
      </c>
      <c r="X126" s="4">
        <v>0.17800000000000002</v>
      </c>
      <c r="Y126" s="4">
        <v>0</v>
      </c>
      <c r="Z126" s="4">
        <v>0.16250000000000001</v>
      </c>
      <c r="AA126" s="4">
        <v>0.17249999999999999</v>
      </c>
      <c r="AB126" s="4">
        <v>-1.7500000000000002E-2</v>
      </c>
      <c r="AC126" s="4">
        <v>-2.6450000000000001E-2</v>
      </c>
      <c r="AD126" s="4">
        <v>6.0499999999999998E-3</v>
      </c>
      <c r="AE126" s="4">
        <v>-1.145E-2</v>
      </c>
      <c r="AF126" s="4">
        <v>5.0000000000000001E-3</v>
      </c>
      <c r="AG126" s="4">
        <v>8.5000000000000006E-3</v>
      </c>
      <c r="AH126" s="4">
        <v>-5.5E-2</v>
      </c>
      <c r="AI126" s="4">
        <v>-4.0999999999999995E-2</v>
      </c>
      <c r="AJ126" s="4">
        <v>-3.95E-2</v>
      </c>
      <c r="AK126" s="4">
        <v>-4.6000000000000006E-2</v>
      </c>
      <c r="AL126" s="4">
        <v>-7.8E-2</v>
      </c>
      <c r="AM126" s="4">
        <v>-0.11</v>
      </c>
      <c r="AN126" s="4">
        <v>-9.5000000000000015E-3</v>
      </c>
      <c r="AO126" s="4">
        <v>9.0000000000000011E-3</v>
      </c>
      <c r="AP126" s="4">
        <v>0.41499999999999998</v>
      </c>
      <c r="AQ126" s="4">
        <v>0.02</v>
      </c>
      <c r="AR126" s="4">
        <v>-0.34250000000000003</v>
      </c>
      <c r="AS126" s="4">
        <v>-0.13</v>
      </c>
      <c r="AT126" s="4">
        <v>-0.16</v>
      </c>
      <c r="AU126" s="4">
        <v>-0.43</v>
      </c>
      <c r="AV126" s="4">
        <v>-0.29249999999999998</v>
      </c>
      <c r="AW126" s="4">
        <v>0</v>
      </c>
      <c r="AX126" s="4">
        <v>0.2175</v>
      </c>
      <c r="AY126" s="4">
        <v>-0.34250000000000003</v>
      </c>
      <c r="AZ126" s="4">
        <v>0</v>
      </c>
      <c r="BA126" s="4">
        <v>0.02</v>
      </c>
      <c r="BB126" s="4">
        <v>-8.3000000000000004E-2</v>
      </c>
      <c r="BC126" s="4">
        <v>-4.7E-2</v>
      </c>
      <c r="BD126" s="4">
        <v>-5.2999999999999999E-2</v>
      </c>
      <c r="BE126" s="4">
        <v>-4.6000000000000006E-2</v>
      </c>
      <c r="BF126" s="4">
        <v>-5.2000000000000005E-2</v>
      </c>
      <c r="BG126" s="4">
        <v>0</v>
      </c>
      <c r="BH126" s="4">
        <v>-5.5E-2</v>
      </c>
      <c r="BI126" s="4">
        <v>-0.17</v>
      </c>
    </row>
    <row r="127" spans="3:61" x14ac:dyDescent="0.25">
      <c r="C127">
        <v>-4.0094640000000001E-2</v>
      </c>
      <c r="E127">
        <v>3.1359999999999997</v>
      </c>
      <c r="F127" s="77">
        <v>40360</v>
      </c>
      <c r="G127" s="7">
        <v>3.1760000000000002</v>
      </c>
      <c r="H127" s="7">
        <v>0.15</v>
      </c>
      <c r="I127" s="4">
        <v>7.4673253375928991E-2</v>
      </c>
      <c r="J127" s="4">
        <v>-0.19500000000000001</v>
      </c>
      <c r="K127" s="4">
        <v>-0.2</v>
      </c>
      <c r="L127" s="15">
        <v>-0.215</v>
      </c>
      <c r="M127" s="15">
        <v>-0.28000000000000003</v>
      </c>
      <c r="N127" s="4">
        <v>-0.16500000000000001</v>
      </c>
      <c r="O127" s="4">
        <v>-4.7E-2</v>
      </c>
      <c r="P127" s="4">
        <v>-6.7000000000000004E-2</v>
      </c>
      <c r="Q127" s="4">
        <v>-0.16500000000000001</v>
      </c>
      <c r="R127" s="4">
        <v>-0.19500000000000001</v>
      </c>
      <c r="S127" s="4">
        <v>-0.19500000000000001</v>
      </c>
      <c r="T127" s="4">
        <v>-7.7250000000000013E-2</v>
      </c>
      <c r="U127" s="4">
        <v>-4.7E-2</v>
      </c>
      <c r="V127" s="4">
        <v>0.1575</v>
      </c>
      <c r="W127" s="4">
        <v>0.1575</v>
      </c>
      <c r="X127" s="4">
        <v>0.16700000000000001</v>
      </c>
      <c r="Y127" s="4">
        <v>0</v>
      </c>
      <c r="Z127" s="4">
        <v>0.16250000000000001</v>
      </c>
      <c r="AA127" s="4">
        <v>0.185</v>
      </c>
      <c r="AB127" s="4">
        <v>-1.7500000000000002E-2</v>
      </c>
      <c r="AC127" s="4">
        <v>-2.6450000000000001E-2</v>
      </c>
      <c r="AD127" s="4">
        <v>6.0499999999999998E-3</v>
      </c>
      <c r="AE127" s="4">
        <v>-1.145E-2</v>
      </c>
      <c r="AF127" s="4">
        <v>5.0000000000000001E-3</v>
      </c>
      <c r="AG127" s="4">
        <v>8.5000000000000006E-3</v>
      </c>
      <c r="AH127" s="4">
        <v>-5.5E-2</v>
      </c>
      <c r="AI127" s="4">
        <v>-4.0999999999999995E-2</v>
      </c>
      <c r="AJ127" s="4">
        <v>-3.95E-2</v>
      </c>
      <c r="AK127" s="4">
        <v>-1.2500000000000001E-2</v>
      </c>
      <c r="AL127" s="4">
        <v>-6.2000000000000006E-2</v>
      </c>
      <c r="AM127" s="4">
        <v>-0.1075</v>
      </c>
      <c r="AN127" s="4">
        <v>-9.5000000000000015E-3</v>
      </c>
      <c r="AO127" s="4">
        <v>9.0000000000000011E-3</v>
      </c>
      <c r="AP127" s="4">
        <v>0.45</v>
      </c>
      <c r="AQ127" s="4">
        <v>2.2499999999999999E-2</v>
      </c>
      <c r="AR127" s="4">
        <v>-0.34250000000000003</v>
      </c>
      <c r="AS127" s="4">
        <v>-0.13</v>
      </c>
      <c r="AT127" s="4">
        <v>-0.16</v>
      </c>
      <c r="AU127" s="4">
        <v>-0.43</v>
      </c>
      <c r="AV127" s="4">
        <v>-0.29249999999999998</v>
      </c>
      <c r="AW127" s="4">
        <v>0</v>
      </c>
      <c r="AX127" s="4">
        <v>0.2175</v>
      </c>
      <c r="AY127" s="4">
        <v>-0.34250000000000003</v>
      </c>
      <c r="AZ127" s="4">
        <v>0</v>
      </c>
      <c r="BA127" s="4">
        <v>2.2499999999999999E-2</v>
      </c>
      <c r="BB127" s="4">
        <v>-7.5499999999999998E-2</v>
      </c>
      <c r="BC127" s="4">
        <v>-4.7E-2</v>
      </c>
      <c r="BD127" s="4">
        <v>-5.2999999999999999E-2</v>
      </c>
      <c r="BE127" s="4">
        <v>-1.2500000000000001E-2</v>
      </c>
      <c r="BF127" s="4">
        <v>-5.2000000000000005E-2</v>
      </c>
      <c r="BG127" s="4">
        <v>0</v>
      </c>
      <c r="BH127" s="4">
        <v>-5.5E-2</v>
      </c>
      <c r="BI127" s="4">
        <v>-0.17</v>
      </c>
    </row>
    <row r="128" spans="3:61" x14ac:dyDescent="0.25">
      <c r="C128">
        <v>-4.1227519999999997E-2</v>
      </c>
      <c r="E128">
        <v>3.1309999999999993</v>
      </c>
      <c r="F128" s="77">
        <v>40391</v>
      </c>
      <c r="G128" s="7">
        <v>3.1710000000000003</v>
      </c>
      <c r="H128" s="7">
        <v>0.15</v>
      </c>
      <c r="I128" s="4">
        <v>7.467633961344701E-2</v>
      </c>
      <c r="J128" s="4">
        <v>-0.19500000000000001</v>
      </c>
      <c r="K128" s="4">
        <v>-0.2</v>
      </c>
      <c r="L128" s="15">
        <v>-0.215</v>
      </c>
      <c r="M128" s="15">
        <v>-0.28000000000000003</v>
      </c>
      <c r="N128" s="4">
        <v>-0.16500000000000001</v>
      </c>
      <c r="O128" s="4">
        <v>-4.7E-2</v>
      </c>
      <c r="P128" s="4">
        <v>-6.7000000000000004E-2</v>
      </c>
      <c r="Q128" s="4">
        <v>-0.16500000000000001</v>
      </c>
      <c r="R128" s="4">
        <v>-0.19500000000000001</v>
      </c>
      <c r="S128" s="4">
        <v>-0.19500000000000001</v>
      </c>
      <c r="T128" s="4">
        <v>-7.6000000000000012E-2</v>
      </c>
      <c r="U128" s="4">
        <v>-4.7E-2</v>
      </c>
      <c r="V128" s="4">
        <v>0.155</v>
      </c>
      <c r="W128" s="4">
        <v>0.155</v>
      </c>
      <c r="X128" s="4">
        <v>0.16500000000000001</v>
      </c>
      <c r="Y128" s="4">
        <v>0</v>
      </c>
      <c r="Z128" s="4">
        <v>0.16250000000000001</v>
      </c>
      <c r="AA128" s="4">
        <v>0.185</v>
      </c>
      <c r="AB128" s="4">
        <v>-1.7500000000000002E-2</v>
      </c>
      <c r="AC128" s="4">
        <v>-2.6450000000000001E-2</v>
      </c>
      <c r="AD128" s="4">
        <v>6.2500000000000003E-3</v>
      </c>
      <c r="AE128" s="4">
        <v>-1.125E-2</v>
      </c>
      <c r="AF128" s="4">
        <v>5.0000000000000001E-3</v>
      </c>
      <c r="AG128" s="4">
        <v>8.5000000000000006E-3</v>
      </c>
      <c r="AH128" s="4">
        <v>-5.5E-2</v>
      </c>
      <c r="AI128" s="4">
        <v>-4.0999999999999995E-2</v>
      </c>
      <c r="AJ128" s="4">
        <v>-3.95E-2</v>
      </c>
      <c r="AK128" s="4">
        <v>-1.2500000000000001E-2</v>
      </c>
      <c r="AL128" s="4">
        <v>-6.2000000000000006E-2</v>
      </c>
      <c r="AM128" s="4">
        <v>-0.105</v>
      </c>
      <c r="AN128" s="4">
        <v>-9.5000000000000015E-3</v>
      </c>
      <c r="AO128" s="4">
        <v>9.0000000000000011E-3</v>
      </c>
      <c r="AP128" s="4">
        <v>0.505</v>
      </c>
      <c r="AQ128" s="4">
        <v>2.5000000000000001E-2</v>
      </c>
      <c r="AR128" s="4">
        <v>-0.34250000000000003</v>
      </c>
      <c r="AS128" s="4">
        <v>-0.13</v>
      </c>
      <c r="AT128" s="4">
        <v>-0.16</v>
      </c>
      <c r="AU128" s="4">
        <v>-0.43</v>
      </c>
      <c r="AV128" s="4">
        <v>-0.29249999999999998</v>
      </c>
      <c r="AW128" s="4">
        <v>0</v>
      </c>
      <c r="AX128" s="4">
        <v>0.2175</v>
      </c>
      <c r="AY128" s="4">
        <v>-0.34250000000000003</v>
      </c>
      <c r="AZ128" s="4">
        <v>0</v>
      </c>
      <c r="BA128" s="4">
        <v>2.5000000000000001E-2</v>
      </c>
      <c r="BB128" s="4">
        <v>-7.5499999999999998E-2</v>
      </c>
      <c r="BC128" s="4">
        <v>-4.7E-2</v>
      </c>
      <c r="BD128" s="4">
        <v>-5.2999999999999999E-2</v>
      </c>
      <c r="BE128" s="4">
        <v>-1.2500000000000001E-2</v>
      </c>
      <c r="BF128" s="4">
        <v>-5.2000000000000005E-2</v>
      </c>
      <c r="BG128" s="4">
        <v>0</v>
      </c>
      <c r="BH128" s="4">
        <v>-5.5E-2</v>
      </c>
      <c r="BI128" s="4">
        <v>-0.17</v>
      </c>
    </row>
    <row r="129" spans="3:61" x14ac:dyDescent="0.25">
      <c r="C129">
        <v>-3.4961060000000002E-2</v>
      </c>
      <c r="E129">
        <v>3.1140000000000003</v>
      </c>
      <c r="F129" s="77">
        <v>40422</v>
      </c>
      <c r="G129" s="7">
        <v>3.1540000000000004</v>
      </c>
      <c r="H129" s="7">
        <v>0.15</v>
      </c>
      <c r="I129" s="4">
        <v>7.4679425850967998E-2</v>
      </c>
      <c r="J129" s="4">
        <v>-0.19500000000000001</v>
      </c>
      <c r="K129" s="4">
        <v>-0.2</v>
      </c>
      <c r="L129" s="15">
        <v>-0.20499999999999999</v>
      </c>
      <c r="M129" s="15">
        <v>-0.28000000000000003</v>
      </c>
      <c r="N129" s="4">
        <v>-0.155</v>
      </c>
      <c r="O129" s="4">
        <v>-4.7E-2</v>
      </c>
      <c r="P129" s="4">
        <v>-6.7000000000000004E-2</v>
      </c>
      <c r="Q129" s="4">
        <v>-0.16500000000000001</v>
      </c>
      <c r="R129" s="4">
        <v>-0.19500000000000001</v>
      </c>
      <c r="S129" s="4">
        <v>-0.19500000000000001</v>
      </c>
      <c r="T129" s="4">
        <v>-7.9750000000000001E-2</v>
      </c>
      <c r="U129" s="4">
        <v>-4.7E-2</v>
      </c>
      <c r="V129" s="4">
        <v>0.1525</v>
      </c>
      <c r="W129" s="4">
        <v>0.1525</v>
      </c>
      <c r="X129" s="4">
        <v>0.16200000000000001</v>
      </c>
      <c r="Y129" s="4">
        <v>0</v>
      </c>
      <c r="Z129" s="4">
        <v>0.16250000000000001</v>
      </c>
      <c r="AA129" s="4">
        <v>0.16250000000000001</v>
      </c>
      <c r="AB129" s="4">
        <v>-1.7500000000000002E-2</v>
      </c>
      <c r="AC129" s="4">
        <v>-2.6249999999999999E-2</v>
      </c>
      <c r="AD129" s="4">
        <v>6.2500000000000003E-3</v>
      </c>
      <c r="AE129" s="4">
        <v>-1.125E-2</v>
      </c>
      <c r="AF129" s="4">
        <v>5.0000000000000001E-3</v>
      </c>
      <c r="AG129" s="4">
        <v>8.5000000000000006E-3</v>
      </c>
      <c r="AH129" s="4">
        <v>-5.5E-2</v>
      </c>
      <c r="AI129" s="4">
        <v>-3.85E-2</v>
      </c>
      <c r="AJ129" s="4">
        <v>-4.4500000000000005E-2</v>
      </c>
      <c r="AK129" s="4">
        <v>-1.4999999999999999E-2</v>
      </c>
      <c r="AL129" s="4">
        <v>-6.2000000000000006E-2</v>
      </c>
      <c r="AM129" s="4">
        <v>-0.1125</v>
      </c>
      <c r="AN129" s="4">
        <v>-9.5000000000000015E-3</v>
      </c>
      <c r="AO129" s="4">
        <v>9.0000000000000011E-3</v>
      </c>
      <c r="AP129" s="4">
        <v>0.41</v>
      </c>
      <c r="AQ129" s="4">
        <v>1.7500000000000002E-2</v>
      </c>
      <c r="AR129" s="4">
        <v>-0.34250000000000003</v>
      </c>
      <c r="AS129" s="4">
        <v>-0.13</v>
      </c>
      <c r="AT129" s="4">
        <v>-0.16</v>
      </c>
      <c r="AU129" s="4">
        <v>-0.43</v>
      </c>
      <c r="AV129" s="4">
        <v>-0.29249999999999998</v>
      </c>
      <c r="AW129" s="4">
        <v>0</v>
      </c>
      <c r="AX129" s="4">
        <v>0.2175</v>
      </c>
      <c r="AY129" s="4">
        <v>-0.34250000000000003</v>
      </c>
      <c r="AZ129" s="4">
        <v>0</v>
      </c>
      <c r="BA129" s="4">
        <v>1.7500000000000002E-2</v>
      </c>
      <c r="BB129" s="4">
        <v>-8.0500000000000002E-2</v>
      </c>
      <c r="BC129" s="4">
        <v>-4.7E-2</v>
      </c>
      <c r="BD129" s="4">
        <v>-7.5499999999999998E-2</v>
      </c>
      <c r="BE129" s="4">
        <v>-1.4999999999999999E-2</v>
      </c>
      <c r="BF129" s="4">
        <v>-5.2000000000000005E-2</v>
      </c>
      <c r="BG129" s="4">
        <v>0</v>
      </c>
      <c r="BH129" s="4">
        <v>-5.5E-2</v>
      </c>
      <c r="BI129" s="4">
        <v>-0.17</v>
      </c>
    </row>
    <row r="130" spans="3:61" x14ac:dyDescent="0.25">
      <c r="C130">
        <v>-1.602199E-2</v>
      </c>
      <c r="E130">
        <v>3.125</v>
      </c>
      <c r="F130" s="77">
        <v>40452</v>
      </c>
      <c r="G130" s="7">
        <v>3.165</v>
      </c>
      <c r="H130" s="7">
        <v>0.15</v>
      </c>
      <c r="I130" s="4">
        <v>7.4682412532442011E-2</v>
      </c>
      <c r="J130" s="4">
        <v>-0.19500000000000001</v>
      </c>
      <c r="K130" s="4">
        <v>-0.2</v>
      </c>
      <c r="L130" s="15">
        <v>-0.19</v>
      </c>
      <c r="M130" s="15">
        <v>-0.28000000000000003</v>
      </c>
      <c r="N130" s="4">
        <v>-0.14000000000000001</v>
      </c>
      <c r="O130" s="4">
        <v>-4.7E-2</v>
      </c>
      <c r="P130" s="4">
        <v>-6.7000000000000004E-2</v>
      </c>
      <c r="Q130" s="4">
        <v>-0.16500000000000001</v>
      </c>
      <c r="R130" s="4">
        <v>-0.19500000000000001</v>
      </c>
      <c r="S130" s="4">
        <v>-0.19500000000000001</v>
      </c>
      <c r="T130" s="4">
        <v>-8.4749999999999992E-2</v>
      </c>
      <c r="U130" s="4">
        <v>-4.7E-2</v>
      </c>
      <c r="V130" s="4">
        <v>0.16750000000000001</v>
      </c>
      <c r="W130" s="4">
        <v>0.16750000000000001</v>
      </c>
      <c r="X130" s="4">
        <v>0.17800000000000002</v>
      </c>
      <c r="Y130" s="4">
        <v>0</v>
      </c>
      <c r="Z130" s="4">
        <v>0.16500000000000001</v>
      </c>
      <c r="AA130" s="4">
        <v>0.185</v>
      </c>
      <c r="AB130" s="4">
        <v>-1.7500000000000002E-2</v>
      </c>
      <c r="AC130" s="4">
        <v>-2.6249999999999999E-2</v>
      </c>
      <c r="AD130" s="4">
        <v>-9.5000000000000015E-3</v>
      </c>
      <c r="AE130" s="4">
        <v>-2.7000000000000003E-2</v>
      </c>
      <c r="AF130" s="4">
        <v>5.0000000000000001E-3</v>
      </c>
      <c r="AG130" s="4">
        <v>8.5000000000000006E-3</v>
      </c>
      <c r="AH130" s="4">
        <v>-5.5E-2</v>
      </c>
      <c r="AI130" s="4">
        <v>-3.85E-2</v>
      </c>
      <c r="AJ130" s="4">
        <v>-4.4500000000000005E-2</v>
      </c>
      <c r="AK130" s="4">
        <v>-1.4999999999999999E-2</v>
      </c>
      <c r="AL130" s="4">
        <v>-4.7E-2</v>
      </c>
      <c r="AM130" s="4">
        <v>-0.1225</v>
      </c>
      <c r="AN130" s="4">
        <v>-9.5000000000000015E-3</v>
      </c>
      <c r="AO130" s="4">
        <v>9.0000000000000011E-3</v>
      </c>
      <c r="AP130" s="4">
        <v>0.34499999999999997</v>
      </c>
      <c r="AQ130" s="4">
        <v>7.4999999999999997E-3</v>
      </c>
      <c r="AR130" s="4">
        <v>-0.34250000000000003</v>
      </c>
      <c r="AS130" s="4">
        <v>-0.13</v>
      </c>
      <c r="AT130" s="4">
        <v>-0.16</v>
      </c>
      <c r="AU130" s="4">
        <v>-0.43</v>
      </c>
      <c r="AV130" s="4">
        <v>-0.29249999999999998</v>
      </c>
      <c r="AW130" s="4">
        <v>0</v>
      </c>
      <c r="AX130" s="4">
        <v>0.2175</v>
      </c>
      <c r="AY130" s="4">
        <v>-0.34250000000000003</v>
      </c>
      <c r="AZ130" s="4">
        <v>0</v>
      </c>
      <c r="BA130" s="4">
        <v>7.4999999999999997E-3</v>
      </c>
      <c r="BB130" s="4">
        <v>-8.5500000000000007E-2</v>
      </c>
      <c r="BC130" s="4">
        <v>-4.7E-2</v>
      </c>
      <c r="BD130" s="4">
        <v>-7.5499999999999998E-2</v>
      </c>
      <c r="BE130" s="4">
        <v>-1.4999999999999999E-2</v>
      </c>
      <c r="BF130" s="4">
        <v>-5.2000000000000005E-2</v>
      </c>
      <c r="BG130" s="4">
        <v>0</v>
      </c>
      <c r="BH130" s="4">
        <v>-5.5E-2</v>
      </c>
      <c r="BI130" s="4">
        <v>-0.17</v>
      </c>
    </row>
    <row r="131" spans="3:61" x14ac:dyDescent="0.25">
      <c r="C131">
        <v>-2.7709500000000001E-2</v>
      </c>
      <c r="E131">
        <v>3.19</v>
      </c>
      <c r="F131" s="77">
        <v>40483</v>
      </c>
      <c r="G131" s="7">
        <v>3.23</v>
      </c>
      <c r="H131" s="7">
        <v>0.15</v>
      </c>
      <c r="I131" s="4">
        <v>7.4685498769969008E-2</v>
      </c>
      <c r="J131" s="4">
        <v>-0.19</v>
      </c>
      <c r="K131" s="4">
        <v>-0.19500000000000001</v>
      </c>
      <c r="L131" s="15">
        <v>-0.1525</v>
      </c>
      <c r="M131" s="15">
        <v>-0.27500000000000002</v>
      </c>
      <c r="N131" s="4">
        <v>-0.10249999999999999</v>
      </c>
      <c r="O131" s="4">
        <v>-4.6500000000000007E-2</v>
      </c>
      <c r="P131" s="4">
        <v>-8.1500000000000003E-2</v>
      </c>
      <c r="Q131" s="4">
        <v>-0.16</v>
      </c>
      <c r="R131" s="4">
        <v>-0.19</v>
      </c>
      <c r="S131" s="4">
        <v>-0.19</v>
      </c>
      <c r="T131" s="4">
        <v>-0.10450000000000001</v>
      </c>
      <c r="U131" s="4">
        <v>-4.6500000000000007E-2</v>
      </c>
      <c r="V131" s="4">
        <v>0.20749999999999999</v>
      </c>
      <c r="W131" s="4">
        <v>0.20749999999999999</v>
      </c>
      <c r="X131" s="4">
        <v>0.25</v>
      </c>
      <c r="Y131" s="4">
        <v>0</v>
      </c>
      <c r="Z131" s="4">
        <v>0.24</v>
      </c>
      <c r="AA131" s="4">
        <v>0.28749999999999998</v>
      </c>
      <c r="AB131" s="4">
        <v>-2.0499999999999997E-2</v>
      </c>
      <c r="AC131" s="4">
        <v>-3.7000000000000005E-2</v>
      </c>
      <c r="AD131" s="4">
        <v>-8.5000000000000006E-3</v>
      </c>
      <c r="AE131" s="4">
        <v>-2.6000000000000002E-2</v>
      </c>
      <c r="AF131" s="4">
        <v>5.0000000000000001E-3</v>
      </c>
      <c r="AG131" s="4">
        <v>1.0500000000000001E-2</v>
      </c>
      <c r="AH131" s="4">
        <v>-5.7500000000000002E-2</v>
      </c>
      <c r="AI131" s="4">
        <v>-3.4000000000000002E-2</v>
      </c>
      <c r="AJ131" s="4">
        <v>-4.2500000000000003E-2</v>
      </c>
      <c r="AK131" s="4">
        <v>-7.4999999999999997E-3</v>
      </c>
      <c r="AL131" s="4">
        <v>-4.8500000000000008E-2</v>
      </c>
      <c r="AM131" s="4">
        <v>-0.16250000000000001</v>
      </c>
      <c r="AN131" s="4">
        <v>-4.5000000000000005E-3</v>
      </c>
      <c r="AO131" s="4">
        <v>1.6E-2</v>
      </c>
      <c r="AP131" s="4">
        <v>0.72499999999999998</v>
      </c>
      <c r="AQ131" s="4">
        <v>-3.2500000000000001E-2</v>
      </c>
      <c r="AR131" s="4">
        <v>-0.3</v>
      </c>
      <c r="AS131" s="4">
        <v>-0.14499999999999999</v>
      </c>
      <c r="AT131" s="4">
        <v>-0.1875</v>
      </c>
      <c r="AU131" s="4">
        <v>-0.14499999999999999</v>
      </c>
      <c r="AV131" s="4">
        <v>-0.25</v>
      </c>
      <c r="AW131" s="4">
        <v>0</v>
      </c>
      <c r="AX131" s="4">
        <v>0.10249999999999999</v>
      </c>
      <c r="AY131" s="4">
        <v>-0.3</v>
      </c>
      <c r="AZ131" s="4">
        <v>0</v>
      </c>
      <c r="BA131" s="4">
        <v>-3.2500000000000001E-2</v>
      </c>
      <c r="BB131" s="4">
        <v>-0.10800000000000001</v>
      </c>
      <c r="BC131" s="4">
        <v>-4.6500000000000007E-2</v>
      </c>
      <c r="BD131" s="4">
        <v>-8.0500000000000002E-2</v>
      </c>
      <c r="BE131" s="4">
        <v>-1.2500000000000001E-2</v>
      </c>
      <c r="BF131" s="4">
        <v>-6.6500000000000004E-2</v>
      </c>
      <c r="BG131" s="4">
        <v>0</v>
      </c>
      <c r="BH131" s="4">
        <v>-5.7500000000000002E-2</v>
      </c>
      <c r="BI131" s="4">
        <v>-0.17</v>
      </c>
    </row>
    <row r="132" spans="3:61" x14ac:dyDescent="0.25">
      <c r="C132">
        <v>-2.4381150000000001E-2</v>
      </c>
      <c r="E132">
        <v>3.269000000000001</v>
      </c>
      <c r="F132" s="77">
        <v>40513</v>
      </c>
      <c r="G132" s="7">
        <v>3.3090000000000006</v>
      </c>
      <c r="H132" s="7">
        <v>0.15</v>
      </c>
      <c r="I132" s="4">
        <v>7.4688485451449016E-2</v>
      </c>
      <c r="J132" s="4">
        <v>-0.19750000000000001</v>
      </c>
      <c r="K132" s="4">
        <v>-0.20250000000000001</v>
      </c>
      <c r="L132" s="15">
        <v>-0.14499999999999999</v>
      </c>
      <c r="M132" s="15">
        <v>-0.28249999999999997</v>
      </c>
      <c r="N132" s="4">
        <v>-9.5000000000000001E-2</v>
      </c>
      <c r="O132" s="4">
        <v>-4.6500000000000007E-2</v>
      </c>
      <c r="P132" s="4">
        <v>-8.1500000000000003E-2</v>
      </c>
      <c r="Q132" s="4">
        <v>-0.16750000000000001</v>
      </c>
      <c r="R132" s="4">
        <v>-0.19750000000000001</v>
      </c>
      <c r="S132" s="4">
        <v>-0.19750000000000001</v>
      </c>
      <c r="T132" s="4">
        <v>-0.11575000000000002</v>
      </c>
      <c r="U132" s="4">
        <v>-4.6500000000000007E-2</v>
      </c>
      <c r="V132" s="4">
        <v>0.2475</v>
      </c>
      <c r="W132" s="4">
        <v>0.2475</v>
      </c>
      <c r="X132" s="4">
        <v>0.28999999999999998</v>
      </c>
      <c r="Y132" s="4">
        <v>0</v>
      </c>
      <c r="Z132" s="4">
        <v>0.29499999999999998</v>
      </c>
      <c r="AA132" s="4">
        <v>0.33750000000000002</v>
      </c>
      <c r="AB132" s="4">
        <v>-2.0499999999999997E-2</v>
      </c>
      <c r="AC132" s="4">
        <v>-2.9500000000000002E-2</v>
      </c>
      <c r="AD132" s="4">
        <v>-8.5000000000000006E-3</v>
      </c>
      <c r="AE132" s="4">
        <v>-2.6000000000000002E-2</v>
      </c>
      <c r="AF132" s="4">
        <v>5.0000000000000001E-3</v>
      </c>
      <c r="AG132" s="4">
        <v>1.0500000000000001E-2</v>
      </c>
      <c r="AH132" s="4">
        <v>-5.7500000000000002E-2</v>
      </c>
      <c r="AI132" s="4">
        <v>-3.2500000000000001E-2</v>
      </c>
      <c r="AJ132" s="4">
        <v>-4.4999999999999998E-2</v>
      </c>
      <c r="AK132" s="4">
        <v>-7.4999999999999997E-3</v>
      </c>
      <c r="AL132" s="4">
        <v>-4.8500000000000008E-2</v>
      </c>
      <c r="AM132" s="4">
        <v>-0.185</v>
      </c>
      <c r="AN132" s="4">
        <v>-4.5000000000000005E-3</v>
      </c>
      <c r="AO132" s="4">
        <v>1.6E-2</v>
      </c>
      <c r="AP132" s="4">
        <v>1.0449999999999999</v>
      </c>
      <c r="AQ132" s="4">
        <v>-5.5E-2</v>
      </c>
      <c r="AR132" s="4">
        <v>-0.3</v>
      </c>
      <c r="AS132" s="4">
        <v>-0.14499999999999999</v>
      </c>
      <c r="AT132" s="4">
        <v>-0.1875</v>
      </c>
      <c r="AU132" s="4">
        <v>-7.4999999999999997E-2</v>
      </c>
      <c r="AV132" s="4">
        <v>-0.25</v>
      </c>
      <c r="AW132" s="4">
        <v>0</v>
      </c>
      <c r="AX132" s="4">
        <v>0.10249999999999999</v>
      </c>
      <c r="AY132" s="4">
        <v>-0.3</v>
      </c>
      <c r="AZ132" s="4">
        <v>0</v>
      </c>
      <c r="BA132" s="4">
        <v>-5.5E-2</v>
      </c>
      <c r="BB132" s="4">
        <v>-0.12050000000000001</v>
      </c>
      <c r="BC132" s="4">
        <v>-4.6500000000000007E-2</v>
      </c>
      <c r="BD132" s="4">
        <v>-0.10300000000000001</v>
      </c>
      <c r="BE132" s="4">
        <v>-1.2500000000000001E-2</v>
      </c>
      <c r="BF132" s="4">
        <v>-6.6500000000000004E-2</v>
      </c>
      <c r="BG132" s="4">
        <v>0</v>
      </c>
      <c r="BH132" s="4">
        <v>-5.7500000000000002E-2</v>
      </c>
      <c r="BI132" s="4">
        <v>-0.17</v>
      </c>
    </row>
    <row r="133" spans="3:61" x14ac:dyDescent="0.25">
      <c r="C133">
        <v>-3.4846019999999998E-2</v>
      </c>
      <c r="E133">
        <v>3.5219999999999998</v>
      </c>
      <c r="F133" s="77">
        <v>40544</v>
      </c>
      <c r="G133" s="7">
        <v>3.5670000000000002</v>
      </c>
      <c r="H133" s="7">
        <v>0.15</v>
      </c>
      <c r="I133" s="4">
        <v>7.4691571688982009E-2</v>
      </c>
      <c r="J133" s="4">
        <v>-0.2</v>
      </c>
      <c r="K133" s="4">
        <v>-0.20499999999999999</v>
      </c>
      <c r="L133" s="15">
        <v>-0.13</v>
      </c>
      <c r="M133" s="15">
        <v>-0.26500000000000001</v>
      </c>
      <c r="N133" s="4">
        <v>-0.08</v>
      </c>
      <c r="O133" s="4">
        <v>-4.6500000000000007E-2</v>
      </c>
      <c r="P133" s="4">
        <v>-8.1500000000000003E-2</v>
      </c>
      <c r="Q133" s="4">
        <v>-0.17</v>
      </c>
      <c r="R133" s="4">
        <v>-0.2</v>
      </c>
      <c r="S133" s="4">
        <v>-0.2</v>
      </c>
      <c r="T133" s="4">
        <v>-0.11700000000000001</v>
      </c>
      <c r="U133" s="4">
        <v>-4.6500000000000007E-2</v>
      </c>
      <c r="V133" s="4">
        <v>0.26</v>
      </c>
      <c r="W133" s="4">
        <v>0.26</v>
      </c>
      <c r="X133" s="4">
        <v>0.3</v>
      </c>
      <c r="Y133" s="4">
        <v>0</v>
      </c>
      <c r="Z133" s="4">
        <v>0.34250000000000003</v>
      </c>
      <c r="AA133" s="4">
        <v>0.4375</v>
      </c>
      <c r="AB133" s="4">
        <v>-1.6E-2</v>
      </c>
      <c r="AC133" s="4">
        <v>-2.9500000000000002E-2</v>
      </c>
      <c r="AD133" s="4">
        <v>-8.5000000000000006E-3</v>
      </c>
      <c r="AE133" s="4">
        <v>-2.35E-2</v>
      </c>
      <c r="AF133" s="4">
        <v>5.0000000000000001E-3</v>
      </c>
      <c r="AG133" s="4">
        <v>1.0500000000000001E-2</v>
      </c>
      <c r="AH133" s="4">
        <v>-5.7500000000000002E-2</v>
      </c>
      <c r="AI133" s="4">
        <v>-3.2500000000000001E-2</v>
      </c>
      <c r="AJ133" s="4">
        <v>-4.4999999999999998E-2</v>
      </c>
      <c r="AK133" s="4">
        <v>-7.4999999999999997E-3</v>
      </c>
      <c r="AL133" s="4">
        <v>-5.2499999999999998E-2</v>
      </c>
      <c r="AM133" s="4">
        <v>-0.1875</v>
      </c>
      <c r="AN133" s="4">
        <v>-2.5000000000000001E-3</v>
      </c>
      <c r="AO133" s="4">
        <v>1.6E-2</v>
      </c>
      <c r="AP133" s="4">
        <v>1.52</v>
      </c>
      <c r="AQ133" s="4">
        <v>-5.7500000000000002E-2</v>
      </c>
      <c r="AR133" s="4">
        <v>-0.3</v>
      </c>
      <c r="AS133" s="4">
        <v>-0.14499999999999999</v>
      </c>
      <c r="AT133" s="4">
        <v>-0.1875</v>
      </c>
      <c r="AU133" s="4">
        <v>-5.5E-2</v>
      </c>
      <c r="AV133" s="4">
        <v>-0.25</v>
      </c>
      <c r="AW133" s="4">
        <v>0</v>
      </c>
      <c r="AX133" s="4">
        <v>0.10249999999999999</v>
      </c>
      <c r="AY133" s="4">
        <v>-0.3</v>
      </c>
      <c r="AZ133" s="4">
        <v>0</v>
      </c>
      <c r="BA133" s="4">
        <v>-5.7500000000000002E-2</v>
      </c>
      <c r="BB133" s="4">
        <v>-0.128</v>
      </c>
      <c r="BC133" s="4">
        <v>-4.6500000000000007E-2</v>
      </c>
      <c r="BD133" s="4">
        <v>-0.106</v>
      </c>
      <c r="BE133" s="4">
        <v>-1.2500000000000001E-2</v>
      </c>
      <c r="BF133" s="4">
        <v>-6.6500000000000004E-2</v>
      </c>
      <c r="BG133" s="4">
        <v>0</v>
      </c>
      <c r="BH133" s="4">
        <v>-5.7500000000000002E-2</v>
      </c>
      <c r="BI133" s="4">
        <v>-0.17</v>
      </c>
    </row>
    <row r="134" spans="3:61" x14ac:dyDescent="0.25">
      <c r="C134">
        <v>-5.7648070000000003E-2</v>
      </c>
      <c r="E134">
        <v>3.4269999999999996</v>
      </c>
      <c r="F134" s="77">
        <v>40575</v>
      </c>
      <c r="G134" s="7">
        <v>3.472</v>
      </c>
      <c r="H134" s="7">
        <v>0.15</v>
      </c>
      <c r="I134" s="4">
        <v>7.4694657926518013E-2</v>
      </c>
      <c r="J134" s="4">
        <v>-0.20250000000000001</v>
      </c>
      <c r="K134" s="4">
        <v>-0.20749999999999999</v>
      </c>
      <c r="L134" s="15">
        <v>-0.13</v>
      </c>
      <c r="M134" s="15">
        <v>-0.26750000000000002</v>
      </c>
      <c r="N134" s="4">
        <v>-0.08</v>
      </c>
      <c r="O134" s="4">
        <v>-4.6500000000000007E-2</v>
      </c>
      <c r="P134" s="4">
        <v>-8.1500000000000003E-2</v>
      </c>
      <c r="Q134" s="4">
        <v>-0.17249999999999999</v>
      </c>
      <c r="R134" s="4">
        <v>-0.20250000000000001</v>
      </c>
      <c r="S134" s="4">
        <v>-0.20250000000000001</v>
      </c>
      <c r="T134" s="4">
        <v>-0.10825000000000001</v>
      </c>
      <c r="U134" s="4">
        <v>-4.6500000000000007E-2</v>
      </c>
      <c r="V134" s="4">
        <v>0.23749999999999999</v>
      </c>
      <c r="W134" s="4">
        <v>0.23749999999999999</v>
      </c>
      <c r="X134" s="4">
        <v>0.27500000000000002</v>
      </c>
      <c r="Y134" s="4">
        <v>0</v>
      </c>
      <c r="Z134" s="4">
        <v>0.33750000000000002</v>
      </c>
      <c r="AA134" s="4">
        <v>0.435</v>
      </c>
      <c r="AB134" s="4">
        <v>-1.6E-2</v>
      </c>
      <c r="AC134" s="4">
        <v>-2.9500000000000002E-2</v>
      </c>
      <c r="AD134" s="4">
        <v>-8.5000000000000006E-3</v>
      </c>
      <c r="AE134" s="4">
        <v>-2.35E-2</v>
      </c>
      <c r="AF134" s="4">
        <v>5.0000000000000001E-3</v>
      </c>
      <c r="AG134" s="4">
        <v>1.0500000000000001E-2</v>
      </c>
      <c r="AH134" s="4">
        <v>-5.7500000000000002E-2</v>
      </c>
      <c r="AI134" s="4">
        <v>-3.2500000000000001E-2</v>
      </c>
      <c r="AJ134" s="4">
        <v>-4.4999999999999998E-2</v>
      </c>
      <c r="AK134" s="4">
        <v>-7.4999999999999997E-3</v>
      </c>
      <c r="AL134" s="4">
        <v>-4.8500000000000008E-2</v>
      </c>
      <c r="AM134" s="4">
        <v>-0.17</v>
      </c>
      <c r="AN134" s="4">
        <v>-2.5000000000000001E-3</v>
      </c>
      <c r="AO134" s="4">
        <v>1.6E-2</v>
      </c>
      <c r="AP134" s="4">
        <v>1.4</v>
      </c>
      <c r="AQ134" s="4">
        <v>-0.04</v>
      </c>
      <c r="AR134" s="4">
        <v>-0.3</v>
      </c>
      <c r="AS134" s="4">
        <v>-0.14499999999999999</v>
      </c>
      <c r="AT134" s="4">
        <v>-0.1875</v>
      </c>
      <c r="AU134" s="4">
        <v>-7.4999999999999997E-2</v>
      </c>
      <c r="AV134" s="4">
        <v>-0.25</v>
      </c>
      <c r="AW134" s="4">
        <v>0</v>
      </c>
      <c r="AX134" s="4">
        <v>0.10249999999999999</v>
      </c>
      <c r="AY134" s="4">
        <v>-0.3</v>
      </c>
      <c r="AZ134" s="4">
        <v>0</v>
      </c>
      <c r="BA134" s="4">
        <v>-0.04</v>
      </c>
      <c r="BB134" s="4">
        <v>-0.128</v>
      </c>
      <c r="BC134" s="4">
        <v>-4.6500000000000007E-2</v>
      </c>
      <c r="BD134" s="4">
        <v>-8.5999999999999993E-2</v>
      </c>
      <c r="BE134" s="4">
        <v>-1.2500000000000001E-2</v>
      </c>
      <c r="BF134" s="4">
        <v>-6.6500000000000004E-2</v>
      </c>
      <c r="BG134" s="4">
        <v>0</v>
      </c>
      <c r="BH134" s="4">
        <v>-5.7500000000000002E-2</v>
      </c>
      <c r="BI134" s="4">
        <v>-0.17</v>
      </c>
    </row>
    <row r="135" spans="3:61" x14ac:dyDescent="0.25">
      <c r="C135">
        <v>-4.9450019999999997E-2</v>
      </c>
      <c r="E135">
        <v>3.3050000000000002</v>
      </c>
      <c r="F135" s="77">
        <v>40603</v>
      </c>
      <c r="G135" s="7">
        <v>3.35</v>
      </c>
      <c r="H135" s="7">
        <v>0.15</v>
      </c>
      <c r="I135" s="4">
        <v>7.4697445495908024E-2</v>
      </c>
      <c r="J135" s="4">
        <v>-0.20499999999999999</v>
      </c>
      <c r="K135" s="4">
        <v>-0.21</v>
      </c>
      <c r="L135" s="15">
        <v>-0.13</v>
      </c>
      <c r="M135" s="15">
        <v>-0.27</v>
      </c>
      <c r="N135" s="4">
        <v>-0.08</v>
      </c>
      <c r="O135" s="4">
        <v>-4.6500000000000007E-2</v>
      </c>
      <c r="P135" s="4">
        <v>-8.1500000000000003E-2</v>
      </c>
      <c r="Q135" s="4">
        <v>-0.17499999999999999</v>
      </c>
      <c r="R135" s="4">
        <v>-0.20499999999999999</v>
      </c>
      <c r="S135" s="4">
        <v>-0.20499999999999999</v>
      </c>
      <c r="T135" s="4">
        <v>-0.10200000000000001</v>
      </c>
      <c r="U135" s="4">
        <v>-4.6500000000000007E-2</v>
      </c>
      <c r="V135" s="4">
        <v>0.23499999999999999</v>
      </c>
      <c r="W135" s="4">
        <v>0.23499999999999999</v>
      </c>
      <c r="X135" s="4">
        <v>0.27300000000000002</v>
      </c>
      <c r="Y135" s="4">
        <v>0</v>
      </c>
      <c r="Z135" s="4">
        <v>0.26</v>
      </c>
      <c r="AA135" s="4">
        <v>0.30249999999999999</v>
      </c>
      <c r="AB135" s="4">
        <v>-1.6E-2</v>
      </c>
      <c r="AC135" s="4">
        <v>-2.9500000000000002E-2</v>
      </c>
      <c r="AD135" s="4">
        <v>7.3000000000000001E-3</v>
      </c>
      <c r="AE135" s="4">
        <v>-7.7000000000000002E-3</v>
      </c>
      <c r="AF135" s="4">
        <v>5.0000000000000001E-3</v>
      </c>
      <c r="AG135" s="4">
        <v>1.0500000000000001E-2</v>
      </c>
      <c r="AH135" s="4">
        <v>-5.7500000000000002E-2</v>
      </c>
      <c r="AI135" s="4">
        <v>-3.2500000000000001E-2</v>
      </c>
      <c r="AJ135" s="4">
        <v>-3.5500000000000004E-2</v>
      </c>
      <c r="AK135" s="4">
        <v>-7.4999999999999997E-3</v>
      </c>
      <c r="AL135" s="4">
        <v>-0.05</v>
      </c>
      <c r="AM135" s="4">
        <v>-0.1575</v>
      </c>
      <c r="AN135" s="4">
        <v>-2.5000000000000001E-3</v>
      </c>
      <c r="AO135" s="4">
        <v>1.6E-2</v>
      </c>
      <c r="AP135" s="4">
        <v>0.88</v>
      </c>
      <c r="AQ135" s="4">
        <v>-2.75E-2</v>
      </c>
      <c r="AR135" s="4">
        <v>-0.3</v>
      </c>
      <c r="AS135" s="4">
        <v>-0.14499999999999999</v>
      </c>
      <c r="AT135" s="4">
        <v>-0.1875</v>
      </c>
      <c r="AU135" s="4">
        <v>-0.24</v>
      </c>
      <c r="AV135" s="4">
        <v>-0.25</v>
      </c>
      <c r="AW135" s="4">
        <v>0</v>
      </c>
      <c r="AX135" s="4">
        <v>0.10249999999999999</v>
      </c>
      <c r="AY135" s="4">
        <v>-0.3</v>
      </c>
      <c r="AZ135" s="4">
        <v>0</v>
      </c>
      <c r="BA135" s="4">
        <v>-2.75E-2</v>
      </c>
      <c r="BB135" s="4">
        <v>-0.10550000000000001</v>
      </c>
      <c r="BC135" s="4">
        <v>-4.6500000000000007E-2</v>
      </c>
      <c r="BD135" s="4">
        <v>-8.1000000000000003E-2</v>
      </c>
      <c r="BE135" s="4">
        <v>-1.2500000000000001E-2</v>
      </c>
      <c r="BF135" s="4">
        <v>-6.6500000000000004E-2</v>
      </c>
      <c r="BG135" s="4">
        <v>0</v>
      </c>
      <c r="BH135" s="4">
        <v>-5.7500000000000002E-2</v>
      </c>
      <c r="BI135" s="4">
        <v>-0.17</v>
      </c>
    </row>
    <row r="136" spans="3:61" x14ac:dyDescent="0.25">
      <c r="C136">
        <v>-4.4302620000000001E-2</v>
      </c>
      <c r="E136">
        <v>3.1839999999999975</v>
      </c>
      <c r="F136" s="77">
        <v>40634</v>
      </c>
      <c r="G136" s="7">
        <v>3.2290000000000005</v>
      </c>
      <c r="H136" s="7">
        <v>0.15</v>
      </c>
      <c r="I136" s="4">
        <v>7.4700531733449996E-2</v>
      </c>
      <c r="J136" s="4">
        <v>-0.19500000000000001</v>
      </c>
      <c r="K136" s="4">
        <v>-0.2</v>
      </c>
      <c r="L136" s="15">
        <v>-0.17499999999999999</v>
      </c>
      <c r="M136" s="15">
        <v>-0.26</v>
      </c>
      <c r="N136" s="4">
        <v>-0.125</v>
      </c>
      <c r="O136" s="4">
        <v>-4.4000000000000004E-2</v>
      </c>
      <c r="P136" s="4">
        <v>-6.4000000000000001E-2</v>
      </c>
      <c r="Q136" s="4">
        <v>-0.16500000000000001</v>
      </c>
      <c r="R136" s="4">
        <v>-0.19500000000000001</v>
      </c>
      <c r="S136" s="4">
        <v>-0.19500000000000001</v>
      </c>
      <c r="T136" s="4">
        <v>-7.9500000000000001E-2</v>
      </c>
      <c r="U136" s="4">
        <v>-4.4000000000000004E-2</v>
      </c>
      <c r="V136" s="4">
        <v>0.185</v>
      </c>
      <c r="W136" s="4">
        <v>0.185</v>
      </c>
      <c r="X136" s="4">
        <v>0.17800000000000002</v>
      </c>
      <c r="Y136" s="4">
        <v>0</v>
      </c>
      <c r="Z136" s="4">
        <v>0.17749999999999999</v>
      </c>
      <c r="AA136" s="4">
        <v>0.19750000000000001</v>
      </c>
      <c r="AB136" s="4">
        <v>-1.5500000000000002E-2</v>
      </c>
      <c r="AC136" s="4">
        <v>-2.4700000000000003E-2</v>
      </c>
      <c r="AD136" s="4">
        <v>7.3000000000000001E-3</v>
      </c>
      <c r="AE136" s="4">
        <v>-7.7000000000000002E-3</v>
      </c>
      <c r="AF136" s="4">
        <v>5.0000000000000001E-3</v>
      </c>
      <c r="AG136" s="4">
        <v>1.0500000000000001E-2</v>
      </c>
      <c r="AH136" s="4">
        <v>-5.5E-2</v>
      </c>
      <c r="AI136" s="4">
        <v>-3.7000000000000005E-2</v>
      </c>
      <c r="AJ136" s="4">
        <v>-0.04</v>
      </c>
      <c r="AK136" s="4">
        <v>-1.2500000000000001E-2</v>
      </c>
      <c r="AL136" s="4">
        <v>-0.06</v>
      </c>
      <c r="AM136" s="4">
        <v>-0.115</v>
      </c>
      <c r="AN136" s="4">
        <v>-7.4999999999999997E-3</v>
      </c>
      <c r="AO136" s="4">
        <v>9.0000000000000011E-3</v>
      </c>
      <c r="AP136" s="4">
        <v>0.505</v>
      </c>
      <c r="AQ136" s="4">
        <v>1.4999999999999999E-2</v>
      </c>
      <c r="AR136" s="4">
        <v>-0.32750000000000001</v>
      </c>
      <c r="AS136" s="4">
        <v>-0.13</v>
      </c>
      <c r="AT136" s="4">
        <v>-0.19</v>
      </c>
      <c r="AU136" s="4">
        <v>-0.43</v>
      </c>
      <c r="AV136" s="4">
        <v>0</v>
      </c>
      <c r="AW136" s="4">
        <v>0</v>
      </c>
      <c r="AX136" s="4">
        <v>0.1875</v>
      </c>
      <c r="AY136" s="4">
        <v>-0.32750000000000001</v>
      </c>
      <c r="AZ136" s="4">
        <v>0</v>
      </c>
      <c r="BA136" s="4">
        <v>1.4999999999999999E-2</v>
      </c>
      <c r="BB136" s="4">
        <v>-6.6000000000000003E-2</v>
      </c>
      <c r="BC136" s="4">
        <v>-4.4000000000000004E-2</v>
      </c>
      <c r="BD136" s="4">
        <v>-4.6000000000000006E-2</v>
      </c>
      <c r="BE136" s="4">
        <v>-1.2500000000000001E-2</v>
      </c>
      <c r="BF136" s="4">
        <v>-4.9000000000000002E-2</v>
      </c>
      <c r="BG136" s="4">
        <v>0</v>
      </c>
      <c r="BH136" s="4">
        <v>-5.5E-2</v>
      </c>
      <c r="BI136" s="4">
        <v>-0.17</v>
      </c>
    </row>
    <row r="137" spans="3:61" x14ac:dyDescent="0.25">
      <c r="C137">
        <v>-5.6720420000000001E-2</v>
      </c>
      <c r="E137">
        <v>3.17</v>
      </c>
      <c r="F137" s="77">
        <v>40664</v>
      </c>
      <c r="G137" s="7">
        <v>3.2149999999999999</v>
      </c>
      <c r="H137" s="7">
        <v>0.15</v>
      </c>
      <c r="I137" s="4">
        <v>7.4703518414946032E-2</v>
      </c>
      <c r="J137" s="4">
        <v>-0.19500000000000001</v>
      </c>
      <c r="K137" s="4">
        <v>-0.2</v>
      </c>
      <c r="L137" s="15">
        <v>-0.20499999999999999</v>
      </c>
      <c r="M137" s="15">
        <v>-0.26</v>
      </c>
      <c r="N137" s="4">
        <v>-0.14000000000000001</v>
      </c>
      <c r="O137" s="4">
        <v>-4.4000000000000004E-2</v>
      </c>
      <c r="P137" s="4">
        <v>-6.4000000000000001E-2</v>
      </c>
      <c r="Q137" s="4">
        <v>-0.16500000000000001</v>
      </c>
      <c r="R137" s="4">
        <v>-0.19500000000000001</v>
      </c>
      <c r="S137" s="4">
        <v>-0.19500000000000001</v>
      </c>
      <c r="T137" s="4">
        <v>-7.9500000000000001E-2</v>
      </c>
      <c r="U137" s="4">
        <v>-4.4000000000000004E-2</v>
      </c>
      <c r="V137" s="4">
        <v>0.17499999999999999</v>
      </c>
      <c r="W137" s="4">
        <v>0.17499999999999999</v>
      </c>
      <c r="X137" s="4">
        <v>0.17800000000000002</v>
      </c>
      <c r="Y137" s="4">
        <v>0</v>
      </c>
      <c r="Z137" s="4">
        <v>0.16250000000000001</v>
      </c>
      <c r="AA137" s="4">
        <v>0.17249999999999999</v>
      </c>
      <c r="AB137" s="4">
        <v>-1.5500000000000002E-2</v>
      </c>
      <c r="AC137" s="4">
        <v>-2.495E-2</v>
      </c>
      <c r="AD137" s="4">
        <v>7.0499999999999998E-3</v>
      </c>
      <c r="AE137" s="4">
        <v>-7.9500000000000005E-3</v>
      </c>
      <c r="AF137" s="4">
        <v>5.0000000000000001E-3</v>
      </c>
      <c r="AG137" s="4">
        <v>1.0500000000000001E-2</v>
      </c>
      <c r="AH137" s="4">
        <v>-5.5E-2</v>
      </c>
      <c r="AI137" s="4">
        <v>-3.7000000000000005E-2</v>
      </c>
      <c r="AJ137" s="4">
        <v>-0.04</v>
      </c>
      <c r="AK137" s="4">
        <v>-1.2500000000000001E-2</v>
      </c>
      <c r="AL137" s="4">
        <v>-0.06</v>
      </c>
      <c r="AM137" s="4">
        <v>-0.115</v>
      </c>
      <c r="AN137" s="4">
        <v>-7.4999999999999997E-3</v>
      </c>
      <c r="AO137" s="4">
        <v>9.0000000000000011E-3</v>
      </c>
      <c r="AP137" s="4">
        <v>0.40500000000000003</v>
      </c>
      <c r="AQ137" s="4">
        <v>1.4999999999999999E-2</v>
      </c>
      <c r="AR137" s="4">
        <v>-0.32750000000000001</v>
      </c>
      <c r="AS137" s="4">
        <v>-0.13</v>
      </c>
      <c r="AT137" s="4">
        <v>-0.19</v>
      </c>
      <c r="AU137" s="4">
        <v>-0.43</v>
      </c>
      <c r="AV137" s="4">
        <v>0</v>
      </c>
      <c r="AW137" s="4">
        <v>0</v>
      </c>
      <c r="AX137" s="4">
        <v>0.1875</v>
      </c>
      <c r="AY137" s="4">
        <v>-0.32750000000000001</v>
      </c>
      <c r="AZ137" s="4">
        <v>0</v>
      </c>
      <c r="BA137" s="4">
        <v>1.4999999999999999E-2</v>
      </c>
      <c r="BB137" s="4">
        <v>-6.6000000000000003E-2</v>
      </c>
      <c r="BC137" s="4">
        <v>-4.4000000000000004E-2</v>
      </c>
      <c r="BD137" s="4">
        <v>-4.8500000000000008E-2</v>
      </c>
      <c r="BE137" s="4">
        <v>-1.2500000000000001E-2</v>
      </c>
      <c r="BF137" s="4">
        <v>-4.9000000000000002E-2</v>
      </c>
      <c r="BG137" s="4">
        <v>0</v>
      </c>
      <c r="BH137" s="4">
        <v>-5.5E-2</v>
      </c>
      <c r="BI137" s="4">
        <v>-0.17</v>
      </c>
    </row>
    <row r="138" spans="3:61" x14ac:dyDescent="0.25">
      <c r="C138">
        <v>-9.1876009999999994E-2</v>
      </c>
      <c r="E138">
        <v>3.1729999999999996</v>
      </c>
      <c r="F138" s="77">
        <v>40695</v>
      </c>
      <c r="G138" s="7">
        <v>3.218</v>
      </c>
      <c r="H138" s="7">
        <v>0.15</v>
      </c>
      <c r="I138" s="4">
        <v>7.4706604652493999E-2</v>
      </c>
      <c r="J138" s="4">
        <v>-0.19500000000000001</v>
      </c>
      <c r="K138" s="4">
        <v>-0.2</v>
      </c>
      <c r="L138" s="15">
        <v>-0.215</v>
      </c>
      <c r="M138" s="15">
        <v>-0.26</v>
      </c>
      <c r="N138" s="4">
        <v>-0.15</v>
      </c>
      <c r="O138" s="4">
        <v>-4.4000000000000004E-2</v>
      </c>
      <c r="P138" s="4">
        <v>-6.4000000000000001E-2</v>
      </c>
      <c r="Q138" s="4">
        <v>-0.16500000000000001</v>
      </c>
      <c r="R138" s="4">
        <v>-0.19500000000000001</v>
      </c>
      <c r="S138" s="4">
        <v>-0.19500000000000001</v>
      </c>
      <c r="T138" s="4">
        <v>-7.6999999999999999E-2</v>
      </c>
      <c r="U138" s="4">
        <v>-4.4000000000000004E-2</v>
      </c>
      <c r="V138" s="4">
        <v>0.17</v>
      </c>
      <c r="W138" s="4">
        <v>0.17</v>
      </c>
      <c r="X138" s="4">
        <v>0.17300000000000001</v>
      </c>
      <c r="Y138" s="4">
        <v>0</v>
      </c>
      <c r="Z138" s="4">
        <v>0.16250000000000001</v>
      </c>
      <c r="AA138" s="4">
        <v>0.17249999999999999</v>
      </c>
      <c r="AB138" s="4">
        <v>-1.5500000000000002E-2</v>
      </c>
      <c r="AC138" s="4">
        <v>-2.495E-2</v>
      </c>
      <c r="AD138" s="4">
        <v>7.0499999999999998E-3</v>
      </c>
      <c r="AE138" s="4">
        <v>-7.9500000000000005E-3</v>
      </c>
      <c r="AF138" s="4">
        <v>5.0000000000000001E-3</v>
      </c>
      <c r="AG138" s="4">
        <v>1.0500000000000001E-2</v>
      </c>
      <c r="AH138" s="4">
        <v>-5.5E-2</v>
      </c>
      <c r="AI138" s="4">
        <v>-3.9E-2</v>
      </c>
      <c r="AJ138" s="4">
        <v>-3.7499999999999999E-2</v>
      </c>
      <c r="AK138" s="4">
        <v>-4.4999999999999998E-2</v>
      </c>
      <c r="AL138" s="4">
        <v>-7.6000000000000012E-2</v>
      </c>
      <c r="AM138" s="4">
        <v>-0.11</v>
      </c>
      <c r="AN138" s="4">
        <v>-7.4999999999999997E-3</v>
      </c>
      <c r="AO138" s="4">
        <v>9.0000000000000011E-3</v>
      </c>
      <c r="AP138" s="4">
        <v>0.41499999999999998</v>
      </c>
      <c r="AQ138" s="4">
        <v>0.02</v>
      </c>
      <c r="AR138" s="4">
        <v>-0.32750000000000001</v>
      </c>
      <c r="AS138" s="4">
        <v>-0.13</v>
      </c>
      <c r="AT138" s="4">
        <v>-0.19</v>
      </c>
      <c r="AU138" s="4">
        <v>-0.43</v>
      </c>
      <c r="AV138" s="4">
        <v>0</v>
      </c>
      <c r="AW138" s="4">
        <v>0</v>
      </c>
      <c r="AX138" s="4">
        <v>0.1875</v>
      </c>
      <c r="AY138" s="4">
        <v>-0.32750000000000001</v>
      </c>
      <c r="AZ138" s="4">
        <v>0</v>
      </c>
      <c r="BA138" s="4">
        <v>0.02</v>
      </c>
      <c r="BB138" s="4">
        <v>-8.1000000000000003E-2</v>
      </c>
      <c r="BC138" s="4">
        <v>-4.4000000000000004E-2</v>
      </c>
      <c r="BD138" s="4">
        <v>-5.1000000000000004E-2</v>
      </c>
      <c r="BE138" s="4">
        <v>-4.4999999999999998E-2</v>
      </c>
      <c r="BF138" s="4">
        <v>-4.9000000000000002E-2</v>
      </c>
      <c r="BG138" s="4">
        <v>0</v>
      </c>
      <c r="BH138" s="4">
        <v>-5.5E-2</v>
      </c>
      <c r="BI138" s="4">
        <v>-0.17</v>
      </c>
    </row>
    <row r="139" spans="3:61" x14ac:dyDescent="0.25">
      <c r="C139">
        <v>-8.7227349999999995E-2</v>
      </c>
      <c r="E139">
        <v>3.22</v>
      </c>
      <c r="F139" s="77">
        <v>40725</v>
      </c>
      <c r="G139" s="7">
        <v>3.2650000000000001</v>
      </c>
      <c r="H139" s="7">
        <v>0.15</v>
      </c>
      <c r="I139" s="4">
        <v>7.4709591334000014E-2</v>
      </c>
      <c r="J139" s="4">
        <v>-0.19500000000000001</v>
      </c>
      <c r="K139" s="4">
        <v>-0.2</v>
      </c>
      <c r="L139" s="15">
        <v>-0.215</v>
      </c>
      <c r="M139" s="15">
        <v>-0.28000000000000003</v>
      </c>
      <c r="N139" s="4">
        <v>-0.15</v>
      </c>
      <c r="O139" s="4">
        <v>-4.4000000000000004E-2</v>
      </c>
      <c r="P139" s="4">
        <v>-6.4000000000000001E-2</v>
      </c>
      <c r="Q139" s="4">
        <v>-0.16500000000000001</v>
      </c>
      <c r="R139" s="4">
        <v>-0.19500000000000001</v>
      </c>
      <c r="S139" s="4">
        <v>-0.19500000000000001</v>
      </c>
      <c r="T139" s="4">
        <v>-7.5749999999999998E-2</v>
      </c>
      <c r="U139" s="4">
        <v>-4.4000000000000004E-2</v>
      </c>
      <c r="V139" s="4">
        <v>0.16</v>
      </c>
      <c r="W139" s="4">
        <v>0.16</v>
      </c>
      <c r="X139" s="4">
        <v>0.16200000000000001</v>
      </c>
      <c r="Y139" s="4">
        <v>0</v>
      </c>
      <c r="Z139" s="4">
        <v>0.16250000000000001</v>
      </c>
      <c r="AA139" s="4">
        <v>0.185</v>
      </c>
      <c r="AB139" s="4">
        <v>-1.5500000000000002E-2</v>
      </c>
      <c r="AC139" s="4">
        <v>-2.495E-2</v>
      </c>
      <c r="AD139" s="4">
        <v>7.0499999999999998E-3</v>
      </c>
      <c r="AE139" s="4">
        <v>-7.9500000000000005E-3</v>
      </c>
      <c r="AF139" s="4">
        <v>5.0000000000000001E-3</v>
      </c>
      <c r="AG139" s="4">
        <v>1.0500000000000001E-2</v>
      </c>
      <c r="AH139" s="4">
        <v>-5.5E-2</v>
      </c>
      <c r="AI139" s="4">
        <v>-3.9E-2</v>
      </c>
      <c r="AJ139" s="4">
        <v>-3.7499999999999999E-2</v>
      </c>
      <c r="AK139" s="4">
        <v>-1.1500000000000002E-2</v>
      </c>
      <c r="AL139" s="4">
        <v>-0.06</v>
      </c>
      <c r="AM139" s="4">
        <v>-0.1075</v>
      </c>
      <c r="AN139" s="4">
        <v>-7.4999999999999997E-3</v>
      </c>
      <c r="AO139" s="4">
        <v>9.0000000000000011E-3</v>
      </c>
      <c r="AP139" s="4">
        <v>0.45</v>
      </c>
      <c r="AQ139" s="4">
        <v>2.2499999999999999E-2</v>
      </c>
      <c r="AR139" s="4">
        <v>-0.32750000000000001</v>
      </c>
      <c r="AS139" s="4">
        <v>-0.13</v>
      </c>
      <c r="AT139" s="4">
        <v>-0.19</v>
      </c>
      <c r="AU139" s="4">
        <v>-0.43</v>
      </c>
      <c r="AV139" s="4">
        <v>0</v>
      </c>
      <c r="AW139" s="4">
        <v>0</v>
      </c>
      <c r="AX139" s="4">
        <v>0.1875</v>
      </c>
      <c r="AY139" s="4">
        <v>-0.32750000000000001</v>
      </c>
      <c r="AZ139" s="4">
        <v>0</v>
      </c>
      <c r="BA139" s="4">
        <v>2.2499999999999999E-2</v>
      </c>
      <c r="BB139" s="4">
        <v>-7.350000000000001E-2</v>
      </c>
      <c r="BC139" s="4">
        <v>-4.4000000000000004E-2</v>
      </c>
      <c r="BD139" s="4">
        <v>-5.1000000000000004E-2</v>
      </c>
      <c r="BE139" s="4">
        <v>-1.1500000000000002E-2</v>
      </c>
      <c r="BF139" s="4">
        <v>-4.9000000000000002E-2</v>
      </c>
      <c r="BG139" s="4">
        <v>0</v>
      </c>
      <c r="BH139" s="4">
        <v>-5.5E-2</v>
      </c>
      <c r="BI139" s="4">
        <v>-0.17</v>
      </c>
    </row>
    <row r="140" spans="3:61" x14ac:dyDescent="0.25">
      <c r="C140">
        <v>-8.7791869999999994E-2</v>
      </c>
      <c r="E140">
        <v>3.2149999999999999</v>
      </c>
      <c r="F140" s="77">
        <v>40756</v>
      </c>
      <c r="G140" s="7">
        <v>3.26</v>
      </c>
      <c r="H140" s="7">
        <v>0.15</v>
      </c>
      <c r="I140" s="4">
        <v>7.4712677571549022E-2</v>
      </c>
      <c r="J140" s="4">
        <v>-0.19500000000000001</v>
      </c>
      <c r="K140" s="4">
        <v>-0.2</v>
      </c>
      <c r="L140" s="15">
        <v>-0.215</v>
      </c>
      <c r="M140" s="15">
        <v>-0.28000000000000003</v>
      </c>
      <c r="N140" s="4">
        <v>-0.15</v>
      </c>
      <c r="O140" s="4">
        <v>-4.4000000000000004E-2</v>
      </c>
      <c r="P140" s="4">
        <v>-6.4000000000000001E-2</v>
      </c>
      <c r="Q140" s="4">
        <v>-0.16500000000000001</v>
      </c>
      <c r="R140" s="4">
        <v>-0.19500000000000001</v>
      </c>
      <c r="S140" s="4">
        <v>-0.19500000000000001</v>
      </c>
      <c r="T140" s="4">
        <v>-7.4499999999999997E-2</v>
      </c>
      <c r="U140" s="4">
        <v>-4.4000000000000004E-2</v>
      </c>
      <c r="V140" s="4">
        <v>0.1575</v>
      </c>
      <c r="W140" s="4">
        <v>0.1575</v>
      </c>
      <c r="X140" s="4">
        <v>0.16</v>
      </c>
      <c r="Y140" s="4">
        <v>0</v>
      </c>
      <c r="Z140" s="4">
        <v>0.16250000000000001</v>
      </c>
      <c r="AA140" s="4">
        <v>0.185</v>
      </c>
      <c r="AB140" s="4">
        <v>-1.5500000000000002E-2</v>
      </c>
      <c r="AC140" s="4">
        <v>-2.495E-2</v>
      </c>
      <c r="AD140" s="4">
        <v>7.2499999999999995E-3</v>
      </c>
      <c r="AE140" s="4">
        <v>-7.7500000000000008E-3</v>
      </c>
      <c r="AF140" s="4">
        <v>5.0000000000000001E-3</v>
      </c>
      <c r="AG140" s="4">
        <v>1.0500000000000001E-2</v>
      </c>
      <c r="AH140" s="4">
        <v>-5.5E-2</v>
      </c>
      <c r="AI140" s="4">
        <v>-3.9E-2</v>
      </c>
      <c r="AJ140" s="4">
        <v>-3.7499999999999999E-2</v>
      </c>
      <c r="AK140" s="4">
        <v>-1.1500000000000002E-2</v>
      </c>
      <c r="AL140" s="4">
        <v>-0.06</v>
      </c>
      <c r="AM140" s="4">
        <v>-0.105</v>
      </c>
      <c r="AN140" s="4">
        <v>-7.4999999999999997E-3</v>
      </c>
      <c r="AO140" s="4">
        <v>9.0000000000000011E-3</v>
      </c>
      <c r="AP140" s="4">
        <v>0.505</v>
      </c>
      <c r="AQ140" s="4">
        <v>2.5000000000000001E-2</v>
      </c>
      <c r="AR140" s="4">
        <v>-0.32750000000000001</v>
      </c>
      <c r="AS140" s="4">
        <v>-0.13</v>
      </c>
      <c r="AT140" s="4">
        <v>-0.19</v>
      </c>
      <c r="AU140" s="4">
        <v>-0.43</v>
      </c>
      <c r="AV140" s="4">
        <v>0</v>
      </c>
      <c r="AW140" s="4">
        <v>0</v>
      </c>
      <c r="AX140" s="4">
        <v>0.1875</v>
      </c>
      <c r="AY140" s="4">
        <v>-0.32750000000000001</v>
      </c>
      <c r="AZ140" s="4">
        <v>0</v>
      </c>
      <c r="BA140" s="4">
        <v>2.5000000000000001E-2</v>
      </c>
      <c r="BB140" s="4">
        <v>-7.350000000000001E-2</v>
      </c>
      <c r="BC140" s="4">
        <v>-4.4000000000000004E-2</v>
      </c>
      <c r="BD140" s="4">
        <v>-5.1000000000000004E-2</v>
      </c>
      <c r="BE140" s="4">
        <v>-1.1500000000000002E-2</v>
      </c>
      <c r="BF140" s="4">
        <v>-4.9000000000000002E-2</v>
      </c>
      <c r="BG140" s="4">
        <v>0</v>
      </c>
      <c r="BH140" s="4">
        <v>-5.5E-2</v>
      </c>
      <c r="BI140" s="4">
        <v>-0.17</v>
      </c>
    </row>
    <row r="141" spans="3:61" x14ac:dyDescent="0.25">
      <c r="C141">
        <v>1.9869939999999999E-2</v>
      </c>
      <c r="E141">
        <v>3.1970000000000005</v>
      </c>
      <c r="F141" s="77">
        <v>40787</v>
      </c>
      <c r="G141" s="7">
        <v>3.242</v>
      </c>
      <c r="H141" s="7">
        <v>0.15</v>
      </c>
      <c r="I141" s="4">
        <v>7.4715763809107008E-2</v>
      </c>
      <c r="J141" s="4">
        <v>-0.19500000000000001</v>
      </c>
      <c r="K141" s="4">
        <v>-0.2</v>
      </c>
      <c r="L141" s="15">
        <v>-0.20499999999999999</v>
      </c>
      <c r="M141" s="15">
        <v>-0.28000000000000003</v>
      </c>
      <c r="N141" s="4">
        <v>-0.14000000000000001</v>
      </c>
      <c r="O141" s="4">
        <v>-4.4000000000000004E-2</v>
      </c>
      <c r="P141" s="4">
        <v>-6.4000000000000001E-2</v>
      </c>
      <c r="Q141" s="4">
        <v>-0.16500000000000001</v>
      </c>
      <c r="R141" s="4">
        <v>-0.19500000000000001</v>
      </c>
      <c r="S141" s="4">
        <v>-0.19500000000000001</v>
      </c>
      <c r="T141" s="4">
        <v>-7.825E-2</v>
      </c>
      <c r="U141" s="4">
        <v>-4.4000000000000004E-2</v>
      </c>
      <c r="V141" s="4">
        <v>0.155</v>
      </c>
      <c r="W141" s="4">
        <v>0.155</v>
      </c>
      <c r="X141" s="4">
        <v>0.157</v>
      </c>
      <c r="Y141" s="4">
        <v>0</v>
      </c>
      <c r="Z141" s="4">
        <v>0.16250000000000001</v>
      </c>
      <c r="AA141" s="4">
        <v>0.16250000000000001</v>
      </c>
      <c r="AB141" s="4">
        <v>-1.5500000000000002E-2</v>
      </c>
      <c r="AC141" s="4">
        <v>-2.4750000000000001E-2</v>
      </c>
      <c r="AD141" s="4">
        <v>7.2499999999999995E-3</v>
      </c>
      <c r="AE141" s="4">
        <v>-7.7500000000000008E-3</v>
      </c>
      <c r="AF141" s="4">
        <v>5.0000000000000001E-3</v>
      </c>
      <c r="AG141" s="4">
        <v>1.0500000000000001E-2</v>
      </c>
      <c r="AH141" s="4">
        <v>-5.5E-2</v>
      </c>
      <c r="AI141" s="4">
        <v>-3.6499999999999998E-2</v>
      </c>
      <c r="AJ141" s="4">
        <v>-4.2500000000000003E-2</v>
      </c>
      <c r="AK141" s="4">
        <v>-1.4000000000000002E-2</v>
      </c>
      <c r="AL141" s="4">
        <v>-0.06</v>
      </c>
      <c r="AM141" s="4">
        <v>-0.1125</v>
      </c>
      <c r="AN141" s="4">
        <v>-7.4999999999999997E-3</v>
      </c>
      <c r="AO141" s="4">
        <v>9.0000000000000011E-3</v>
      </c>
      <c r="AP141" s="4">
        <v>0.41</v>
      </c>
      <c r="AQ141" s="4">
        <v>1.7500000000000002E-2</v>
      </c>
      <c r="AR141" s="4">
        <v>-0.32750000000000001</v>
      </c>
      <c r="AS141" s="4">
        <v>-0.13</v>
      </c>
      <c r="AT141" s="4">
        <v>-0.19</v>
      </c>
      <c r="AU141" s="4">
        <v>-0.43</v>
      </c>
      <c r="AV141" s="4">
        <v>0</v>
      </c>
      <c r="AW141" s="4">
        <v>0</v>
      </c>
      <c r="AX141" s="4">
        <v>0.1875</v>
      </c>
      <c r="AY141" s="4">
        <v>-0.32750000000000001</v>
      </c>
      <c r="AZ141" s="4">
        <v>0</v>
      </c>
      <c r="BA141" s="4">
        <v>1.7500000000000002E-2</v>
      </c>
      <c r="BB141" s="4">
        <v>-7.85E-2</v>
      </c>
      <c r="BC141" s="4">
        <v>-4.4000000000000004E-2</v>
      </c>
      <c r="BD141" s="4">
        <v>-7.350000000000001E-2</v>
      </c>
      <c r="BE141" s="4">
        <v>-1.4000000000000002E-2</v>
      </c>
      <c r="BF141" s="4">
        <v>-4.9000000000000002E-2</v>
      </c>
      <c r="BG141" s="4">
        <v>0</v>
      </c>
      <c r="BH141" s="4">
        <v>-5.5E-2</v>
      </c>
      <c r="BI141" s="4">
        <v>-0.17</v>
      </c>
    </row>
    <row r="142" spans="3:61" x14ac:dyDescent="0.25">
      <c r="C142">
        <v>4.8501120000000002E-2</v>
      </c>
      <c r="E142">
        <v>3.2069999999999976</v>
      </c>
      <c r="F142" s="77">
        <v>40817</v>
      </c>
      <c r="G142" s="7">
        <v>3.2519999999999998</v>
      </c>
      <c r="H142" s="7">
        <v>0.15</v>
      </c>
      <c r="I142" s="4">
        <v>7.4718750490617006E-2</v>
      </c>
      <c r="J142" s="4">
        <v>-0.19500000000000001</v>
      </c>
      <c r="K142" s="4">
        <v>-0.2</v>
      </c>
      <c r="L142" s="15">
        <v>-0.19</v>
      </c>
      <c r="M142" s="15">
        <v>-0.28000000000000003</v>
      </c>
      <c r="N142" s="4">
        <v>-0.125</v>
      </c>
      <c r="O142" s="4">
        <v>-4.4000000000000004E-2</v>
      </c>
      <c r="P142" s="4">
        <v>-6.4000000000000001E-2</v>
      </c>
      <c r="Q142" s="4">
        <v>-0.16500000000000001</v>
      </c>
      <c r="R142" s="4">
        <v>-0.19500000000000001</v>
      </c>
      <c r="S142" s="4">
        <v>-0.19500000000000001</v>
      </c>
      <c r="T142" s="4">
        <v>-8.3249999999999991E-2</v>
      </c>
      <c r="U142" s="4">
        <v>-4.4000000000000004E-2</v>
      </c>
      <c r="V142" s="4">
        <v>0.17</v>
      </c>
      <c r="W142" s="4">
        <v>0.17</v>
      </c>
      <c r="X142" s="4">
        <v>0.17300000000000001</v>
      </c>
      <c r="Y142" s="4">
        <v>0</v>
      </c>
      <c r="Z142" s="4">
        <v>0.16500000000000001</v>
      </c>
      <c r="AA142" s="4">
        <v>0.185</v>
      </c>
      <c r="AB142" s="4">
        <v>-1.5500000000000002E-2</v>
      </c>
      <c r="AC142" s="4">
        <v>-2.4750000000000001E-2</v>
      </c>
      <c r="AD142" s="4">
        <v>-8.5000000000000006E-3</v>
      </c>
      <c r="AE142" s="4">
        <v>-2.35E-2</v>
      </c>
      <c r="AF142" s="4">
        <v>5.0000000000000001E-3</v>
      </c>
      <c r="AG142" s="4">
        <v>1.0500000000000001E-2</v>
      </c>
      <c r="AH142" s="4">
        <v>-5.5E-2</v>
      </c>
      <c r="AI142" s="4">
        <v>-3.6499999999999998E-2</v>
      </c>
      <c r="AJ142" s="4">
        <v>-4.2500000000000003E-2</v>
      </c>
      <c r="AK142" s="4">
        <v>-1.4000000000000002E-2</v>
      </c>
      <c r="AL142" s="4">
        <v>-4.4999999999999998E-2</v>
      </c>
      <c r="AM142" s="4">
        <v>-0.1225</v>
      </c>
      <c r="AN142" s="4">
        <v>-7.4999999999999997E-3</v>
      </c>
      <c r="AO142" s="4">
        <v>9.0000000000000011E-3</v>
      </c>
      <c r="AP142" s="4">
        <v>0.34499999999999997</v>
      </c>
      <c r="AQ142" s="4">
        <v>7.4999999999999997E-3</v>
      </c>
      <c r="AR142" s="4">
        <v>-0.32750000000000001</v>
      </c>
      <c r="AS142" s="4">
        <v>-0.13</v>
      </c>
      <c r="AT142" s="4">
        <v>-0.19</v>
      </c>
      <c r="AU142" s="4">
        <v>-0.43</v>
      </c>
      <c r="AV142" s="4">
        <v>0</v>
      </c>
      <c r="AW142" s="4">
        <v>0</v>
      </c>
      <c r="AX142" s="4">
        <v>0.1875</v>
      </c>
      <c r="AY142" s="4">
        <v>-0.32750000000000001</v>
      </c>
      <c r="AZ142" s="4">
        <v>0</v>
      </c>
      <c r="BA142" s="4">
        <v>7.4999999999999997E-3</v>
      </c>
      <c r="BB142" s="4">
        <v>-8.3500000000000005E-2</v>
      </c>
      <c r="BC142" s="4">
        <v>-4.4000000000000004E-2</v>
      </c>
      <c r="BD142" s="4">
        <v>-7.350000000000001E-2</v>
      </c>
      <c r="BE142" s="4">
        <v>-1.4000000000000002E-2</v>
      </c>
      <c r="BF142" s="4">
        <v>-4.9000000000000002E-2</v>
      </c>
      <c r="BG142" s="4">
        <v>0</v>
      </c>
      <c r="BH142" s="4">
        <v>-5.5E-2</v>
      </c>
      <c r="BI142" s="4">
        <v>-0.17</v>
      </c>
    </row>
    <row r="143" spans="3:61" x14ac:dyDescent="0.25">
      <c r="C143">
        <v>3.8413139999999998E-2</v>
      </c>
      <c r="E143">
        <v>3.2669999999999986</v>
      </c>
      <c r="F143" s="77">
        <v>40848</v>
      </c>
      <c r="G143" s="7">
        <v>3.3119999999999998</v>
      </c>
      <c r="H143" s="7">
        <v>0.15</v>
      </c>
      <c r="I143" s="4">
        <v>7.4721836728181015E-2</v>
      </c>
      <c r="J143" s="4">
        <v>-0.19</v>
      </c>
      <c r="K143" s="4">
        <v>-0.19500000000000001</v>
      </c>
      <c r="L143" s="15">
        <v>-0.1525</v>
      </c>
      <c r="M143" s="15">
        <v>-0.27500000000000002</v>
      </c>
      <c r="N143" s="4">
        <v>-8.7499999999999994E-2</v>
      </c>
      <c r="O143" s="4">
        <v>-4.3500000000000004E-2</v>
      </c>
      <c r="P143" s="4">
        <v>-7.85E-2</v>
      </c>
      <c r="Q143" s="4">
        <v>-0.16</v>
      </c>
      <c r="R143" s="4">
        <v>-0.19</v>
      </c>
      <c r="S143" s="4">
        <v>-0.19</v>
      </c>
      <c r="T143" s="4">
        <v>-7.0499999999999993E-2</v>
      </c>
      <c r="U143" s="4">
        <v>-4.3500000000000004E-2</v>
      </c>
      <c r="V143" s="4">
        <v>0.21</v>
      </c>
      <c r="W143" s="4">
        <v>0.21</v>
      </c>
      <c r="X143" s="4">
        <v>0.245</v>
      </c>
      <c r="Y143" s="4">
        <v>0</v>
      </c>
      <c r="Z143" s="4">
        <v>0.24</v>
      </c>
      <c r="AA143" s="4">
        <v>0.28749999999999998</v>
      </c>
      <c r="AB143" s="4">
        <v>-1.8500000000000003E-2</v>
      </c>
      <c r="AC143" s="4">
        <v>-3.5500000000000004E-2</v>
      </c>
      <c r="AD143" s="4">
        <v>-7.4999999999999997E-3</v>
      </c>
      <c r="AE143" s="4">
        <v>-2.2499999999999999E-2</v>
      </c>
      <c r="AF143" s="4">
        <v>5.0000000000000001E-3</v>
      </c>
      <c r="AG143" s="4">
        <v>1.2500000000000001E-2</v>
      </c>
      <c r="AH143" s="4">
        <v>-5.7500000000000002E-2</v>
      </c>
      <c r="AI143" s="4">
        <v>-3.2000000000000001E-2</v>
      </c>
      <c r="AJ143" s="4">
        <v>-4.0500000000000001E-2</v>
      </c>
      <c r="AK143" s="4">
        <v>-6.5000000000000006E-3</v>
      </c>
      <c r="AL143" s="4">
        <v>-4.6500000000000007E-2</v>
      </c>
      <c r="AM143" s="4">
        <v>-9.7500000000000003E-2</v>
      </c>
      <c r="AN143" s="4">
        <v>-2.5000000000000001E-3</v>
      </c>
      <c r="AO143" s="4">
        <v>1.6E-2</v>
      </c>
      <c r="AP143" s="4">
        <v>0.72499999999999998</v>
      </c>
      <c r="AQ143" s="4">
        <v>-3.2500000000000001E-2</v>
      </c>
      <c r="AR143" s="4">
        <v>-0.28499999999999998</v>
      </c>
      <c r="AS143" s="4">
        <v>-0.14499999999999999</v>
      </c>
      <c r="AT143" s="4">
        <v>-0.19</v>
      </c>
      <c r="AU143" s="4">
        <v>-0.14499999999999999</v>
      </c>
      <c r="AV143" s="4">
        <v>0</v>
      </c>
      <c r="AW143" s="4">
        <v>0</v>
      </c>
      <c r="AX143" s="4">
        <v>0.1</v>
      </c>
      <c r="AY143" s="4">
        <v>-0.28499999999999998</v>
      </c>
      <c r="AZ143" s="4">
        <v>0</v>
      </c>
      <c r="BA143" s="4">
        <v>-3.2500000000000001E-2</v>
      </c>
      <c r="BB143" s="4">
        <v>-0.106</v>
      </c>
      <c r="BC143" s="4">
        <v>-4.3500000000000004E-2</v>
      </c>
      <c r="BD143" s="4">
        <v>-7.85E-2</v>
      </c>
      <c r="BE143" s="4">
        <v>-1.1500000000000002E-2</v>
      </c>
      <c r="BF143" s="4">
        <v>-6.3500000000000001E-2</v>
      </c>
      <c r="BG143" s="4">
        <v>0</v>
      </c>
      <c r="BH143" s="4">
        <v>-5.7500000000000002E-2</v>
      </c>
      <c r="BI143" s="4">
        <v>-0.17</v>
      </c>
    </row>
    <row r="144" spans="3:61" x14ac:dyDescent="0.25">
      <c r="C144">
        <v>-5.9552559999999997E-2</v>
      </c>
      <c r="E144">
        <v>3.3430000000000013</v>
      </c>
      <c r="F144" s="77">
        <v>40878</v>
      </c>
      <c r="G144" s="7">
        <v>3.3880000000000003</v>
      </c>
      <c r="H144" s="7">
        <v>0.15</v>
      </c>
      <c r="I144" s="4">
        <v>7.4724823409697022E-2</v>
      </c>
      <c r="J144" s="4">
        <v>-0.19750000000000001</v>
      </c>
      <c r="K144" s="4">
        <v>-0.20250000000000001</v>
      </c>
      <c r="L144" s="15">
        <v>-0.14499999999999999</v>
      </c>
      <c r="M144" s="15">
        <v>-0.28249999999999997</v>
      </c>
      <c r="N144" s="4">
        <v>-0.08</v>
      </c>
      <c r="O144" s="4">
        <v>-4.3500000000000004E-2</v>
      </c>
      <c r="P144" s="4">
        <v>-7.85E-2</v>
      </c>
      <c r="Q144" s="4">
        <v>-0.16750000000000001</v>
      </c>
      <c r="R144" s="4">
        <v>-0.19750000000000001</v>
      </c>
      <c r="S144" s="4">
        <v>-0.19750000000000001</v>
      </c>
      <c r="T144" s="4">
        <v>-8.1750000000000003E-2</v>
      </c>
      <c r="U144" s="4">
        <v>-4.3500000000000004E-2</v>
      </c>
      <c r="V144" s="4">
        <v>0.25</v>
      </c>
      <c r="W144" s="4">
        <v>0.25</v>
      </c>
      <c r="X144" s="4">
        <v>0.28499999999999998</v>
      </c>
      <c r="Y144" s="4">
        <v>0</v>
      </c>
      <c r="Z144" s="4">
        <v>0.29499999999999998</v>
      </c>
      <c r="AA144" s="4">
        <v>0.33750000000000002</v>
      </c>
      <c r="AB144" s="4">
        <v>-1.8500000000000003E-2</v>
      </c>
      <c r="AC144" s="4">
        <v>-2.8000000000000004E-2</v>
      </c>
      <c r="AD144" s="4">
        <v>-7.4999999999999997E-3</v>
      </c>
      <c r="AE144" s="4">
        <v>-2.2499999999999999E-2</v>
      </c>
      <c r="AF144" s="4">
        <v>5.0000000000000001E-3</v>
      </c>
      <c r="AG144" s="4">
        <v>1.2500000000000001E-2</v>
      </c>
      <c r="AH144" s="4">
        <v>-5.7500000000000002E-2</v>
      </c>
      <c r="AI144" s="4">
        <v>-3.0500000000000003E-2</v>
      </c>
      <c r="AJ144" s="4">
        <v>-4.2999999999999997E-2</v>
      </c>
      <c r="AK144" s="4">
        <v>-6.5000000000000006E-3</v>
      </c>
      <c r="AL144" s="4">
        <v>-4.6500000000000007E-2</v>
      </c>
      <c r="AM144" s="4">
        <v>-0.12</v>
      </c>
      <c r="AN144" s="4">
        <v>-2.5000000000000001E-3</v>
      </c>
      <c r="AO144" s="4">
        <v>1.6E-2</v>
      </c>
      <c r="AP144" s="4">
        <v>1.0449999999999999</v>
      </c>
      <c r="AQ144" s="4">
        <v>-5.5E-2</v>
      </c>
      <c r="AR144" s="4">
        <v>-0.28499999999999998</v>
      </c>
      <c r="AS144" s="4">
        <v>-0.14499999999999999</v>
      </c>
      <c r="AT144" s="4">
        <v>-0.19</v>
      </c>
      <c r="AU144" s="4">
        <v>-7.4999999999999997E-2</v>
      </c>
      <c r="AV144" s="4">
        <v>0</v>
      </c>
      <c r="AW144" s="4">
        <v>0</v>
      </c>
      <c r="AX144" s="4">
        <v>0.1</v>
      </c>
      <c r="AY144" s="4">
        <v>-0.28499999999999998</v>
      </c>
      <c r="AZ144" s="4">
        <v>0</v>
      </c>
      <c r="BA144" s="4">
        <v>-5.5E-2</v>
      </c>
      <c r="BB144" s="4">
        <v>-0.11849999999999999</v>
      </c>
      <c r="BC144" s="4">
        <v>-4.3500000000000004E-2</v>
      </c>
      <c r="BD144" s="4">
        <v>-0.10099999999999999</v>
      </c>
      <c r="BE144" s="4">
        <v>-1.1500000000000002E-2</v>
      </c>
      <c r="BF144" s="4">
        <v>-6.3500000000000001E-2</v>
      </c>
      <c r="BG144" s="4">
        <v>0</v>
      </c>
      <c r="BH144" s="4">
        <v>-5.7500000000000002E-2</v>
      </c>
      <c r="BI144" s="4">
        <v>-0.17</v>
      </c>
    </row>
    <row r="145" spans="3:61" x14ac:dyDescent="0.25">
      <c r="C145">
        <v>-6.9609809999999994E-2</v>
      </c>
      <c r="E145">
        <v>3.6039999999999996</v>
      </c>
      <c r="F145" s="77">
        <v>40909</v>
      </c>
      <c r="G145" s="7">
        <v>3.6540000000000004</v>
      </c>
      <c r="H145" s="7">
        <v>0.15</v>
      </c>
      <c r="I145" s="4">
        <v>7.4727909647266999E-2</v>
      </c>
      <c r="J145" s="4">
        <v>-0.2</v>
      </c>
      <c r="K145" s="4">
        <v>-0.20499999999999999</v>
      </c>
      <c r="L145" s="15">
        <v>-0.13</v>
      </c>
      <c r="M145" s="15">
        <v>-0.26500000000000001</v>
      </c>
      <c r="N145" s="4">
        <v>-6.5000000000000002E-2</v>
      </c>
      <c r="O145" s="4">
        <v>-4.3500000000000004E-2</v>
      </c>
      <c r="P145" s="4">
        <v>-7.85E-2</v>
      </c>
      <c r="Q145" s="4">
        <v>-0.17</v>
      </c>
      <c r="R145" s="4">
        <v>-0.2</v>
      </c>
      <c r="S145" s="4">
        <v>-0.2</v>
      </c>
      <c r="T145" s="4">
        <v>-8.3000000000000004E-2</v>
      </c>
      <c r="U145" s="4">
        <v>-4.3500000000000004E-2</v>
      </c>
      <c r="V145" s="4">
        <v>0.26250000000000001</v>
      </c>
      <c r="W145" s="4">
        <v>0.26250000000000001</v>
      </c>
      <c r="X145" s="4">
        <v>0.29499999999999998</v>
      </c>
      <c r="Y145" s="4">
        <v>0</v>
      </c>
      <c r="Z145" s="4">
        <v>0.34250000000000003</v>
      </c>
      <c r="AA145" s="4">
        <v>0.4375</v>
      </c>
      <c r="AB145" s="4">
        <v>-1.4000000000000002E-2</v>
      </c>
      <c r="AC145" s="4">
        <v>-2.8000000000000004E-2</v>
      </c>
      <c r="AD145" s="4">
        <v>-7.4999999999999997E-3</v>
      </c>
      <c r="AE145" s="4">
        <v>-2.2499999999999999E-2</v>
      </c>
      <c r="AF145" s="4">
        <v>5.0000000000000001E-3</v>
      </c>
      <c r="AG145" s="4">
        <v>1.2500000000000001E-2</v>
      </c>
      <c r="AH145" s="4">
        <v>-5.7500000000000002E-2</v>
      </c>
      <c r="AI145" s="4">
        <v>-3.0500000000000003E-2</v>
      </c>
      <c r="AJ145" s="4">
        <v>-4.2999999999999997E-2</v>
      </c>
      <c r="AK145" s="4">
        <v>-6.5000000000000006E-3</v>
      </c>
      <c r="AL145" s="4">
        <v>-5.0499999999999996E-2</v>
      </c>
      <c r="AM145" s="4">
        <v>-0.1225</v>
      </c>
      <c r="AN145" s="4">
        <v>-5.0000000000000001E-4</v>
      </c>
      <c r="AO145" s="4">
        <v>1.6E-2</v>
      </c>
      <c r="AP145" s="4">
        <v>1.52</v>
      </c>
      <c r="AQ145" s="4">
        <v>-5.7500000000000002E-2</v>
      </c>
      <c r="AR145" s="4">
        <v>-0.28000000000000003</v>
      </c>
      <c r="AS145" s="4">
        <v>-0.14499999999999999</v>
      </c>
      <c r="AT145" s="4">
        <v>-0.19</v>
      </c>
      <c r="AU145" s="4">
        <v>-5.5E-2</v>
      </c>
      <c r="AV145" s="4">
        <v>0</v>
      </c>
      <c r="AW145" s="4">
        <v>0</v>
      </c>
      <c r="AX145" s="4">
        <v>0.1</v>
      </c>
      <c r="AY145" s="4">
        <v>-0.28000000000000003</v>
      </c>
      <c r="AZ145" s="4">
        <v>0</v>
      </c>
      <c r="BA145" s="4">
        <v>-5.7500000000000002E-2</v>
      </c>
      <c r="BB145" s="4">
        <v>-0.126</v>
      </c>
      <c r="BC145" s="4">
        <v>-4.3500000000000004E-2</v>
      </c>
      <c r="BD145" s="4">
        <v>-0.10400000000000001</v>
      </c>
      <c r="BE145" s="4">
        <v>-1.1500000000000002E-2</v>
      </c>
      <c r="BF145" s="4">
        <v>-6.3500000000000001E-2</v>
      </c>
      <c r="BG145" s="4">
        <v>0</v>
      </c>
      <c r="BH145" s="4">
        <v>-5.7500000000000002E-2</v>
      </c>
      <c r="BI145" s="4">
        <v>-0.17</v>
      </c>
    </row>
    <row r="146" spans="3:61" x14ac:dyDescent="0.25">
      <c r="C146">
        <v>-8.2322240000000005E-2</v>
      </c>
      <c r="E146">
        <v>3.5129999999999995</v>
      </c>
      <c r="F146" s="77">
        <v>40940</v>
      </c>
      <c r="G146" s="7">
        <v>3.5630000000000002</v>
      </c>
      <c r="H146" s="7">
        <v>0.15</v>
      </c>
      <c r="I146" s="4">
        <v>7.4730995884840015E-2</v>
      </c>
      <c r="J146" s="4">
        <v>-0.20250000000000001</v>
      </c>
      <c r="K146" s="4">
        <v>-0.20749999999999999</v>
      </c>
      <c r="L146" s="15">
        <v>-0.13</v>
      </c>
      <c r="M146" s="15">
        <v>-0.26750000000000002</v>
      </c>
      <c r="N146" s="4">
        <v>-6.5000000000000002E-2</v>
      </c>
      <c r="O146" s="4">
        <v>-4.3500000000000004E-2</v>
      </c>
      <c r="P146" s="4">
        <v>-7.85E-2</v>
      </c>
      <c r="Q146" s="4">
        <v>-0.17249999999999999</v>
      </c>
      <c r="R146" s="4">
        <v>-0.20250000000000001</v>
      </c>
      <c r="S146" s="4">
        <v>-0.20250000000000001</v>
      </c>
      <c r="T146" s="4">
        <v>-7.4249999999999997E-2</v>
      </c>
      <c r="U146" s="4">
        <v>-4.3500000000000004E-2</v>
      </c>
      <c r="V146" s="4">
        <v>0.24</v>
      </c>
      <c r="W146" s="4">
        <v>0.24</v>
      </c>
      <c r="X146" s="4">
        <v>0.27</v>
      </c>
      <c r="Y146" s="4">
        <v>0</v>
      </c>
      <c r="Z146" s="4">
        <v>0.33750000000000002</v>
      </c>
      <c r="AA146" s="4">
        <v>0.435</v>
      </c>
      <c r="AB146" s="4">
        <v>-1.4000000000000002E-2</v>
      </c>
      <c r="AC146" s="4">
        <v>-2.8000000000000004E-2</v>
      </c>
      <c r="AD146" s="4">
        <v>-7.4999999999999997E-3</v>
      </c>
      <c r="AE146" s="4">
        <v>-2.2499999999999999E-2</v>
      </c>
      <c r="AF146" s="4">
        <v>5.0000000000000001E-3</v>
      </c>
      <c r="AG146" s="4">
        <v>1.2500000000000001E-2</v>
      </c>
      <c r="AH146" s="4">
        <v>-5.7500000000000002E-2</v>
      </c>
      <c r="AI146" s="4">
        <v>-3.0500000000000003E-2</v>
      </c>
      <c r="AJ146" s="4">
        <v>-4.2999999999999997E-2</v>
      </c>
      <c r="AK146" s="4">
        <v>-6.5000000000000006E-3</v>
      </c>
      <c r="AL146" s="4">
        <v>-4.6500000000000007E-2</v>
      </c>
      <c r="AM146" s="4">
        <v>-0.105</v>
      </c>
      <c r="AN146" s="4">
        <v>-5.0000000000000001E-4</v>
      </c>
      <c r="AO146" s="4">
        <v>1.6E-2</v>
      </c>
      <c r="AP146" s="4">
        <v>1.4</v>
      </c>
      <c r="AQ146" s="4">
        <v>-0.04</v>
      </c>
      <c r="AR146" s="4">
        <v>-0.28000000000000003</v>
      </c>
      <c r="AS146" s="4">
        <v>-0.14499999999999999</v>
      </c>
      <c r="AT146" s="4">
        <v>-0.19</v>
      </c>
      <c r="AU146" s="4">
        <v>-7.4999999999999997E-2</v>
      </c>
      <c r="AV146" s="4">
        <v>0</v>
      </c>
      <c r="AW146" s="4">
        <v>0</v>
      </c>
      <c r="AX146" s="4">
        <v>0.1</v>
      </c>
      <c r="AY146" s="4">
        <v>-0.28000000000000003</v>
      </c>
      <c r="AZ146" s="4">
        <v>0</v>
      </c>
      <c r="BA146" s="4">
        <v>-0.04</v>
      </c>
      <c r="BB146" s="4">
        <v>-0.126</v>
      </c>
      <c r="BC146" s="4">
        <v>-4.3500000000000004E-2</v>
      </c>
      <c r="BD146" s="4">
        <v>-8.4000000000000005E-2</v>
      </c>
      <c r="BE146" s="4">
        <v>-1.1500000000000002E-2</v>
      </c>
      <c r="BF146" s="4">
        <v>-6.3500000000000001E-2</v>
      </c>
      <c r="BG146" s="4">
        <v>0</v>
      </c>
      <c r="BH146" s="4">
        <v>-5.7500000000000002E-2</v>
      </c>
      <c r="BI146" s="4">
        <v>-0.17</v>
      </c>
    </row>
    <row r="147" spans="3:61" x14ac:dyDescent="0.25">
      <c r="C147">
        <v>-8.2861110000000002E-2</v>
      </c>
      <c r="E147">
        <v>3.3940000000000006</v>
      </c>
      <c r="F147" s="77">
        <v>40969</v>
      </c>
      <c r="G147" s="7">
        <v>3.4440000000000004</v>
      </c>
      <c r="H147" s="7">
        <v>0.15</v>
      </c>
      <c r="I147" s="4">
        <v>7.4733883010314028E-2</v>
      </c>
      <c r="J147" s="4">
        <v>-0.20499999999999999</v>
      </c>
      <c r="K147" s="4">
        <v>-0.21</v>
      </c>
      <c r="L147" s="15">
        <v>-0.13</v>
      </c>
      <c r="M147" s="15">
        <v>-0.27</v>
      </c>
      <c r="N147" s="4">
        <v>-6.5000000000000002E-2</v>
      </c>
      <c r="O147" s="4">
        <v>-4.3500000000000004E-2</v>
      </c>
      <c r="P147" s="4">
        <v>-7.85E-2</v>
      </c>
      <c r="Q147" s="4">
        <v>-0.17499999999999999</v>
      </c>
      <c r="R147" s="4">
        <v>-0.20499999999999999</v>
      </c>
      <c r="S147" s="4">
        <v>-0.20499999999999999</v>
      </c>
      <c r="T147" s="4">
        <v>-6.8000000000000005E-2</v>
      </c>
      <c r="U147" s="4">
        <v>-4.3500000000000004E-2</v>
      </c>
      <c r="V147" s="4">
        <v>0.23749999999999999</v>
      </c>
      <c r="W147" s="4">
        <v>0.23749999999999999</v>
      </c>
      <c r="X147" s="4">
        <v>0.26800000000000002</v>
      </c>
      <c r="Y147" s="4">
        <v>0</v>
      </c>
      <c r="Z147" s="4">
        <v>0.26</v>
      </c>
      <c r="AA147" s="4">
        <v>0.30249999999999999</v>
      </c>
      <c r="AB147" s="4">
        <v>-1.4000000000000002E-2</v>
      </c>
      <c r="AC147" s="4">
        <v>-2.8000000000000004E-2</v>
      </c>
      <c r="AD147" s="4">
        <v>8.3000000000000001E-3</v>
      </c>
      <c r="AE147" s="4">
        <v>-6.7000000000000002E-3</v>
      </c>
      <c r="AF147" s="4">
        <v>5.0000000000000001E-3</v>
      </c>
      <c r="AG147" s="4">
        <v>1.2500000000000001E-2</v>
      </c>
      <c r="AH147" s="4">
        <v>-5.7500000000000002E-2</v>
      </c>
      <c r="AI147" s="4">
        <v>-3.0500000000000003E-2</v>
      </c>
      <c r="AJ147" s="4">
        <v>-3.3500000000000002E-2</v>
      </c>
      <c r="AK147" s="4">
        <v>-6.5000000000000006E-3</v>
      </c>
      <c r="AL147" s="4">
        <v>-4.8000000000000001E-2</v>
      </c>
      <c r="AM147" s="4">
        <v>-9.2499999999999999E-2</v>
      </c>
      <c r="AN147" s="4">
        <v>-5.0000000000000001E-4</v>
      </c>
      <c r="AO147" s="4">
        <v>1.6E-2</v>
      </c>
      <c r="AP147" s="4">
        <v>0.88</v>
      </c>
      <c r="AQ147" s="4">
        <v>-2.75E-2</v>
      </c>
      <c r="AR147" s="4">
        <v>-0.28000000000000003</v>
      </c>
      <c r="AS147" s="4">
        <v>-0.14499999999999999</v>
      </c>
      <c r="AT147" s="4">
        <v>-0.19</v>
      </c>
      <c r="AU147" s="4">
        <v>-0.24</v>
      </c>
      <c r="AV147" s="4">
        <v>0</v>
      </c>
      <c r="AW147" s="4">
        <v>0</v>
      </c>
      <c r="AX147" s="4">
        <v>0.1</v>
      </c>
      <c r="AY147" s="4">
        <v>-0.28000000000000003</v>
      </c>
      <c r="AZ147" s="4">
        <v>0</v>
      </c>
      <c r="BA147" s="4">
        <v>-2.75E-2</v>
      </c>
      <c r="BB147" s="4">
        <v>-0.10349999999999999</v>
      </c>
      <c r="BC147" s="4">
        <v>-4.3500000000000004E-2</v>
      </c>
      <c r="BD147" s="4">
        <v>-7.9000000000000001E-2</v>
      </c>
      <c r="BE147" s="4">
        <v>-1.1500000000000002E-2</v>
      </c>
      <c r="BF147" s="4">
        <v>-6.3500000000000001E-2</v>
      </c>
      <c r="BG147" s="4">
        <v>0</v>
      </c>
      <c r="BH147" s="4">
        <v>-5.7500000000000002E-2</v>
      </c>
      <c r="BI147" s="4">
        <v>-0.17</v>
      </c>
    </row>
    <row r="148" spans="3:61" x14ac:dyDescent="0.25">
      <c r="C148">
        <v>2.3555799999999998E-2</v>
      </c>
      <c r="E148">
        <v>3.2759999999999971</v>
      </c>
      <c r="F148" s="77">
        <v>41000</v>
      </c>
      <c r="G148" s="7">
        <v>3.3260000000000005</v>
      </c>
      <c r="H148" s="7">
        <v>0.15</v>
      </c>
      <c r="I148" s="4">
        <v>7.4736969247894011E-2</v>
      </c>
      <c r="J148" s="4">
        <v>-0.19500000000000001</v>
      </c>
      <c r="K148" s="4">
        <v>-0.2</v>
      </c>
      <c r="L148" s="15">
        <v>-0.17499999999999999</v>
      </c>
      <c r="M148" s="15">
        <v>-0.26</v>
      </c>
      <c r="N148" s="4">
        <v>-0.11</v>
      </c>
      <c r="O148" s="4">
        <v>-4.0999999999999995E-2</v>
      </c>
      <c r="P148" s="4">
        <v>-6.1000000000000006E-2</v>
      </c>
      <c r="Q148" s="4">
        <v>-0.16500000000000001</v>
      </c>
      <c r="R148" s="4">
        <v>-0.19500000000000001</v>
      </c>
      <c r="S148" s="4">
        <v>-0.19500000000000001</v>
      </c>
      <c r="T148" s="4">
        <v>-4.5499999999999999E-2</v>
      </c>
      <c r="U148" s="4">
        <v>-4.0999999999999995E-2</v>
      </c>
      <c r="V148" s="4">
        <v>0.1875</v>
      </c>
      <c r="W148" s="4">
        <v>0.1875</v>
      </c>
      <c r="X148" s="4">
        <v>0.17300000000000001</v>
      </c>
      <c r="Y148" s="4">
        <v>0</v>
      </c>
      <c r="Z148" s="4">
        <v>0.17749999999999999</v>
      </c>
      <c r="AA148" s="4">
        <v>0.19750000000000001</v>
      </c>
      <c r="AB148" s="4">
        <v>-1.3500000000000002E-2</v>
      </c>
      <c r="AC148" s="4">
        <v>-2.3199999999999998E-2</v>
      </c>
      <c r="AD148" s="4">
        <v>8.3000000000000001E-3</v>
      </c>
      <c r="AE148" s="4">
        <v>-6.7000000000000002E-3</v>
      </c>
      <c r="AF148" s="4">
        <v>5.0000000000000001E-3</v>
      </c>
      <c r="AG148" s="4">
        <v>1.2500000000000001E-2</v>
      </c>
      <c r="AH148" s="4">
        <v>-5.5E-2</v>
      </c>
      <c r="AI148" s="4">
        <v>-3.5000000000000003E-2</v>
      </c>
      <c r="AJ148" s="4">
        <v>-3.8000000000000006E-2</v>
      </c>
      <c r="AK148" s="4">
        <v>-1.1500000000000002E-2</v>
      </c>
      <c r="AL148" s="4">
        <v>-5.7999999999999996E-2</v>
      </c>
      <c r="AM148" s="4">
        <v>-0.05</v>
      </c>
      <c r="AN148" s="4">
        <v>-5.5000000000000005E-3</v>
      </c>
      <c r="AO148" s="4">
        <v>9.0000000000000011E-3</v>
      </c>
      <c r="AP148" s="4">
        <v>0.505</v>
      </c>
      <c r="AQ148" s="4">
        <v>1.4999999999999999E-2</v>
      </c>
      <c r="AR148" s="4">
        <v>-0.3075</v>
      </c>
      <c r="AS148" s="4">
        <v>-0.13</v>
      </c>
      <c r="AT148" s="4">
        <v>-0.19</v>
      </c>
      <c r="AU148" s="4">
        <v>-0.43</v>
      </c>
      <c r="AV148" s="4">
        <v>0</v>
      </c>
      <c r="AW148" s="4">
        <v>0</v>
      </c>
      <c r="AX148" s="4">
        <v>0.1875</v>
      </c>
      <c r="AY148" s="4">
        <v>-0.3075</v>
      </c>
      <c r="AZ148" s="4">
        <v>0</v>
      </c>
      <c r="BA148" s="4">
        <v>1.4999999999999999E-2</v>
      </c>
      <c r="BB148" s="4">
        <v>-6.4000000000000001E-2</v>
      </c>
      <c r="BC148" s="4">
        <v>-4.0999999999999995E-2</v>
      </c>
      <c r="BD148" s="4">
        <v>-4.4000000000000004E-2</v>
      </c>
      <c r="BE148" s="4">
        <v>-1.1500000000000002E-2</v>
      </c>
      <c r="BF148" s="4">
        <v>-4.6000000000000006E-2</v>
      </c>
      <c r="BG148" s="4">
        <v>0</v>
      </c>
      <c r="BH148" s="4">
        <v>-5.5E-2</v>
      </c>
      <c r="BI148" s="4">
        <v>-0.17</v>
      </c>
    </row>
    <row r="149" spans="3:61" x14ac:dyDescent="0.25">
      <c r="C149">
        <v>3.6850000000000001E-4</v>
      </c>
      <c r="E149">
        <v>3.2630000000000008</v>
      </c>
      <c r="F149" s="77">
        <v>41030</v>
      </c>
      <c r="G149" s="7">
        <v>3.3130000000000002</v>
      </c>
      <c r="H149" s="7">
        <v>0.15</v>
      </c>
      <c r="I149" s="4">
        <v>7.4739955929425006E-2</v>
      </c>
      <c r="J149" s="4">
        <v>-0.19500000000000001</v>
      </c>
      <c r="K149" s="4">
        <v>-0.2</v>
      </c>
      <c r="L149" s="15">
        <v>-0.20499999999999999</v>
      </c>
      <c r="M149" s="15">
        <v>-0.26</v>
      </c>
      <c r="N149" s="4">
        <v>-0.125</v>
      </c>
      <c r="O149" s="4">
        <v>-4.0999999999999995E-2</v>
      </c>
      <c r="P149" s="4">
        <v>-6.1000000000000006E-2</v>
      </c>
      <c r="Q149" s="4">
        <v>-0.16500000000000001</v>
      </c>
      <c r="R149" s="4">
        <v>-0.19500000000000001</v>
      </c>
      <c r="S149" s="4">
        <v>-0.19500000000000001</v>
      </c>
      <c r="T149" s="4">
        <v>-4.5499999999999999E-2</v>
      </c>
      <c r="U149" s="4">
        <v>-4.0999999999999995E-2</v>
      </c>
      <c r="V149" s="4">
        <v>0.17749999999999999</v>
      </c>
      <c r="W149" s="4">
        <v>0.17749999999999999</v>
      </c>
      <c r="X149" s="4">
        <v>0.17300000000000001</v>
      </c>
      <c r="Y149" s="4">
        <v>0</v>
      </c>
      <c r="Z149" s="4">
        <v>0.16250000000000001</v>
      </c>
      <c r="AA149" s="4">
        <v>0.17249999999999999</v>
      </c>
      <c r="AB149" s="4">
        <v>-1.3500000000000002E-2</v>
      </c>
      <c r="AC149" s="4">
        <v>-2.3450000000000002E-2</v>
      </c>
      <c r="AD149" s="4">
        <v>8.0499999999999999E-3</v>
      </c>
      <c r="AE149" s="4">
        <v>-6.9500000000000004E-3</v>
      </c>
      <c r="AF149" s="4">
        <v>5.0000000000000001E-3</v>
      </c>
      <c r="AG149" s="4">
        <v>1.2500000000000001E-2</v>
      </c>
      <c r="AH149" s="4">
        <v>-5.5E-2</v>
      </c>
      <c r="AI149" s="4">
        <v>-3.5000000000000003E-2</v>
      </c>
      <c r="AJ149" s="4">
        <v>-3.8000000000000006E-2</v>
      </c>
      <c r="AK149" s="4">
        <v>-1.1500000000000002E-2</v>
      </c>
      <c r="AL149" s="4">
        <v>-5.7999999999999996E-2</v>
      </c>
      <c r="AM149" s="4">
        <v>-0.05</v>
      </c>
      <c r="AN149" s="4">
        <v>-5.5000000000000005E-3</v>
      </c>
      <c r="AO149" s="4">
        <v>9.0000000000000011E-3</v>
      </c>
      <c r="AP149" s="4">
        <v>0.40500000000000003</v>
      </c>
      <c r="AQ149" s="4">
        <v>1.4999999999999999E-2</v>
      </c>
      <c r="AR149" s="4">
        <v>-0.3075</v>
      </c>
      <c r="AS149" s="4">
        <v>-0.13</v>
      </c>
      <c r="AT149" s="4">
        <v>-0.19</v>
      </c>
      <c r="AU149" s="4">
        <v>-0.43</v>
      </c>
      <c r="AV149" s="4">
        <v>0</v>
      </c>
      <c r="AW149" s="4">
        <v>0</v>
      </c>
      <c r="AX149" s="4">
        <v>0.1875</v>
      </c>
      <c r="AY149" s="4">
        <v>-0.3075</v>
      </c>
      <c r="AZ149" s="4">
        <v>0</v>
      </c>
      <c r="BA149" s="4">
        <v>1.4999999999999999E-2</v>
      </c>
      <c r="BB149" s="4">
        <v>-6.4000000000000001E-2</v>
      </c>
      <c r="BC149" s="4">
        <v>-4.0999999999999995E-2</v>
      </c>
      <c r="BD149" s="4">
        <v>-4.6500000000000007E-2</v>
      </c>
      <c r="BE149" s="4">
        <v>-1.1500000000000002E-2</v>
      </c>
      <c r="BF149" s="4">
        <v>-4.6000000000000006E-2</v>
      </c>
      <c r="BG149" s="4">
        <v>0</v>
      </c>
      <c r="BH149" s="4">
        <v>-5.5E-2</v>
      </c>
      <c r="BI149" s="4">
        <v>-0.17</v>
      </c>
    </row>
    <row r="150" spans="3:61" x14ac:dyDescent="0.25">
      <c r="C150">
        <v>-3.1664739999999997E-2</v>
      </c>
      <c r="E150">
        <v>3.2669999999999995</v>
      </c>
      <c r="F150" s="77">
        <v>41061</v>
      </c>
      <c r="G150" s="7">
        <v>3.3170000000000002</v>
      </c>
      <c r="H150" s="7">
        <v>0.15</v>
      </c>
      <c r="I150" s="4">
        <v>7.4743042167009999E-2</v>
      </c>
      <c r="J150" s="4">
        <v>-0.19500000000000001</v>
      </c>
      <c r="K150" s="4">
        <v>-0.2</v>
      </c>
      <c r="L150" s="15">
        <v>-0.215</v>
      </c>
      <c r="M150" s="15">
        <v>-0.26</v>
      </c>
      <c r="N150" s="4">
        <v>-0.13500000000000001</v>
      </c>
      <c r="O150" s="4">
        <v>-4.0999999999999995E-2</v>
      </c>
      <c r="P150" s="4">
        <v>-6.1000000000000006E-2</v>
      </c>
      <c r="Q150" s="4">
        <v>-0.16500000000000001</v>
      </c>
      <c r="R150" s="4">
        <v>-0.19500000000000001</v>
      </c>
      <c r="S150" s="4">
        <v>-0.19500000000000001</v>
      </c>
      <c r="T150" s="4">
        <v>-4.2999999999999997E-2</v>
      </c>
      <c r="U150" s="4">
        <v>-4.0999999999999995E-2</v>
      </c>
      <c r="V150" s="4">
        <v>0.17249999999999999</v>
      </c>
      <c r="W150" s="4">
        <v>0.17249999999999999</v>
      </c>
      <c r="X150" s="4">
        <v>0.16800000000000001</v>
      </c>
      <c r="Y150" s="4">
        <v>0</v>
      </c>
      <c r="Z150" s="4">
        <v>0.16250000000000001</v>
      </c>
      <c r="AA150" s="4">
        <v>0.17249999999999999</v>
      </c>
      <c r="AB150" s="4">
        <v>-1.3500000000000002E-2</v>
      </c>
      <c r="AC150" s="4">
        <v>-2.3450000000000002E-2</v>
      </c>
      <c r="AD150" s="4">
        <v>8.0499999999999999E-3</v>
      </c>
      <c r="AE150" s="4">
        <v>-6.9500000000000004E-3</v>
      </c>
      <c r="AF150" s="4">
        <v>5.0000000000000001E-3</v>
      </c>
      <c r="AG150" s="4">
        <v>1.2500000000000001E-2</v>
      </c>
      <c r="AH150" s="4">
        <v>-5.5E-2</v>
      </c>
      <c r="AI150" s="4">
        <v>-3.7000000000000005E-2</v>
      </c>
      <c r="AJ150" s="4">
        <v>-3.5500000000000004E-2</v>
      </c>
      <c r="AK150" s="4">
        <v>-4.4000000000000004E-2</v>
      </c>
      <c r="AL150" s="4">
        <v>-7.400000000000001E-2</v>
      </c>
      <c r="AM150" s="4">
        <v>-4.4999999999999998E-2</v>
      </c>
      <c r="AN150" s="4">
        <v>-5.5000000000000005E-3</v>
      </c>
      <c r="AO150" s="4">
        <v>9.0000000000000011E-3</v>
      </c>
      <c r="AP150" s="4">
        <v>0.41499999999999998</v>
      </c>
      <c r="AQ150" s="4">
        <v>0.02</v>
      </c>
      <c r="AR150" s="4">
        <v>-0.3075</v>
      </c>
      <c r="AS150" s="4">
        <v>-0.13</v>
      </c>
      <c r="AT150" s="4">
        <v>-0.19</v>
      </c>
      <c r="AU150" s="4">
        <v>-0.43</v>
      </c>
      <c r="AV150" s="4">
        <v>0</v>
      </c>
      <c r="AW150" s="4">
        <v>0</v>
      </c>
      <c r="AX150" s="4">
        <v>0.1875</v>
      </c>
      <c r="AY150" s="4">
        <v>-0.3075</v>
      </c>
      <c r="AZ150" s="4">
        <v>0</v>
      </c>
      <c r="BA150" s="4">
        <v>0.02</v>
      </c>
      <c r="BB150" s="4">
        <v>-7.9000000000000001E-2</v>
      </c>
      <c r="BC150" s="4">
        <v>-4.0999999999999995E-2</v>
      </c>
      <c r="BD150" s="4">
        <v>-4.9000000000000002E-2</v>
      </c>
      <c r="BE150" s="4">
        <v>-4.4000000000000004E-2</v>
      </c>
      <c r="BF150" s="4">
        <v>-4.6000000000000006E-2</v>
      </c>
      <c r="BG150" s="4">
        <v>0</v>
      </c>
      <c r="BH150" s="4">
        <v>-5.5E-2</v>
      </c>
      <c r="BI150" s="4">
        <v>-0.17</v>
      </c>
    </row>
    <row r="151" spans="3:61" x14ac:dyDescent="0.25">
      <c r="C151">
        <v>-2.792391E-2</v>
      </c>
      <c r="E151">
        <v>3.3139999999999996</v>
      </c>
      <c r="F151" s="77">
        <v>41091</v>
      </c>
      <c r="G151" s="7">
        <v>3.3640000000000003</v>
      </c>
      <c r="H151" s="7">
        <v>0.15</v>
      </c>
      <c r="I151" s="4">
        <v>7.4746028848547003E-2</v>
      </c>
      <c r="J151" s="4">
        <v>-0.19500000000000001</v>
      </c>
      <c r="K151" s="4">
        <v>-0.2</v>
      </c>
      <c r="L151" s="15">
        <v>-0.215</v>
      </c>
      <c r="M151" s="15">
        <v>-0.28000000000000003</v>
      </c>
      <c r="N151" s="4">
        <v>-0.13500000000000001</v>
      </c>
      <c r="O151" s="4">
        <v>-4.0999999999999995E-2</v>
      </c>
      <c r="P151" s="4">
        <v>-6.1000000000000006E-2</v>
      </c>
      <c r="Q151" s="4">
        <v>-0.16500000000000001</v>
      </c>
      <c r="R151" s="4">
        <v>-0.19500000000000001</v>
      </c>
      <c r="S151" s="4">
        <v>-0.19500000000000001</v>
      </c>
      <c r="T151" s="4">
        <v>-4.1750000000000002E-2</v>
      </c>
      <c r="U151" s="4">
        <v>-4.0999999999999995E-2</v>
      </c>
      <c r="V151" s="4">
        <v>0.16250000000000001</v>
      </c>
      <c r="W151" s="4">
        <v>0.16250000000000001</v>
      </c>
      <c r="X151" s="4">
        <v>0.157</v>
      </c>
      <c r="Y151" s="4">
        <v>0</v>
      </c>
      <c r="Z151" s="4">
        <v>0.16250000000000001</v>
      </c>
      <c r="AA151" s="4">
        <v>0.185</v>
      </c>
      <c r="AB151" s="4">
        <v>-1.3500000000000002E-2</v>
      </c>
      <c r="AC151" s="4">
        <v>-2.3450000000000002E-2</v>
      </c>
      <c r="AD151" s="4">
        <v>8.0499999999999999E-3</v>
      </c>
      <c r="AE151" s="4">
        <v>-6.9500000000000004E-3</v>
      </c>
      <c r="AF151" s="4">
        <v>5.0000000000000001E-3</v>
      </c>
      <c r="AG151" s="4">
        <v>1.2500000000000001E-2</v>
      </c>
      <c r="AH151" s="4">
        <v>-5.5E-2</v>
      </c>
      <c r="AI151" s="4">
        <v>-3.7000000000000005E-2</v>
      </c>
      <c r="AJ151" s="4">
        <v>-3.5500000000000004E-2</v>
      </c>
      <c r="AK151" s="4">
        <v>-1.0500000000000001E-2</v>
      </c>
      <c r="AL151" s="4">
        <v>-5.7999999999999996E-2</v>
      </c>
      <c r="AM151" s="4">
        <v>-4.2500000000000003E-2</v>
      </c>
      <c r="AN151" s="4">
        <v>-5.5000000000000005E-3</v>
      </c>
      <c r="AO151" s="4">
        <v>9.0000000000000011E-3</v>
      </c>
      <c r="AP151" s="4">
        <v>0.45</v>
      </c>
      <c r="AQ151" s="4">
        <v>2.2499999999999999E-2</v>
      </c>
      <c r="AR151" s="4">
        <v>-0.3075</v>
      </c>
      <c r="AS151" s="4">
        <v>-0.13</v>
      </c>
      <c r="AT151" s="4">
        <v>-0.19</v>
      </c>
      <c r="AU151" s="4">
        <v>-0.43</v>
      </c>
      <c r="AV151" s="4">
        <v>0</v>
      </c>
      <c r="AW151" s="4">
        <v>0</v>
      </c>
      <c r="AX151" s="4">
        <v>0.1875</v>
      </c>
      <c r="AY151" s="4">
        <v>-0.3075</v>
      </c>
      <c r="AZ151" s="4">
        <v>0</v>
      </c>
      <c r="BA151" s="4">
        <v>2.2499999999999999E-2</v>
      </c>
      <c r="BB151" s="4">
        <v>-7.1500000000000008E-2</v>
      </c>
      <c r="BC151" s="4">
        <v>-4.0999999999999995E-2</v>
      </c>
      <c r="BD151" s="4">
        <v>-4.9000000000000002E-2</v>
      </c>
      <c r="BE151" s="4">
        <v>-1.0500000000000001E-2</v>
      </c>
      <c r="BF151" s="4">
        <v>-4.6000000000000006E-2</v>
      </c>
      <c r="BG151" s="4">
        <v>0</v>
      </c>
      <c r="BH151" s="4">
        <v>-5.5E-2</v>
      </c>
      <c r="BI151" s="4">
        <v>-0.17</v>
      </c>
    </row>
    <row r="152" spans="3:61" x14ac:dyDescent="0.25">
      <c r="C152">
        <v>-2.8405360000000001E-2</v>
      </c>
      <c r="E152">
        <v>3.3089999999999993</v>
      </c>
      <c r="F152" s="77">
        <v>41122</v>
      </c>
      <c r="G152" s="7">
        <v>3.3590000000000004</v>
      </c>
      <c r="H152" s="7">
        <v>0.15</v>
      </c>
      <c r="I152" s="4">
        <v>7.4749115086139031E-2</v>
      </c>
      <c r="J152" s="4">
        <v>-0.19500000000000001</v>
      </c>
      <c r="K152" s="4">
        <v>-0.2</v>
      </c>
      <c r="L152" s="15">
        <v>-0.215</v>
      </c>
      <c r="M152" s="15">
        <v>-0.28000000000000003</v>
      </c>
      <c r="N152" s="4">
        <v>-0.13500000000000001</v>
      </c>
      <c r="O152" s="4">
        <v>-4.0999999999999995E-2</v>
      </c>
      <c r="P152" s="4">
        <v>-6.1000000000000006E-2</v>
      </c>
      <c r="Q152" s="4">
        <v>-0.16500000000000001</v>
      </c>
      <c r="R152" s="4">
        <v>-0.19500000000000001</v>
      </c>
      <c r="S152" s="4">
        <v>-0.19500000000000001</v>
      </c>
      <c r="T152" s="4">
        <v>-4.0500000000000001E-2</v>
      </c>
      <c r="U152" s="4">
        <v>-4.0999999999999995E-2</v>
      </c>
      <c r="V152" s="4">
        <v>0.16</v>
      </c>
      <c r="W152" s="4">
        <v>0.16</v>
      </c>
      <c r="X152" s="4">
        <v>0.155</v>
      </c>
      <c r="Y152" s="4">
        <v>0</v>
      </c>
      <c r="Z152" s="4">
        <v>0.16250000000000001</v>
      </c>
      <c r="AA152" s="4">
        <v>0.185</v>
      </c>
      <c r="AB152" s="4">
        <v>-1.3500000000000002E-2</v>
      </c>
      <c r="AC152" s="4">
        <v>-2.3450000000000002E-2</v>
      </c>
      <c r="AD152" s="4">
        <v>8.2500000000000004E-3</v>
      </c>
      <c r="AE152" s="4">
        <v>-6.7500000000000008E-3</v>
      </c>
      <c r="AF152" s="4">
        <v>5.0000000000000001E-3</v>
      </c>
      <c r="AG152" s="4">
        <v>1.2500000000000001E-2</v>
      </c>
      <c r="AH152" s="4">
        <v>-5.5E-2</v>
      </c>
      <c r="AI152" s="4">
        <v>-3.7000000000000005E-2</v>
      </c>
      <c r="AJ152" s="4">
        <v>-3.5500000000000004E-2</v>
      </c>
      <c r="AK152" s="4">
        <v>-1.0500000000000001E-2</v>
      </c>
      <c r="AL152" s="4">
        <v>-5.7999999999999996E-2</v>
      </c>
      <c r="AM152" s="4">
        <v>-0.04</v>
      </c>
      <c r="AN152" s="4">
        <v>-5.5000000000000005E-3</v>
      </c>
      <c r="AO152" s="4">
        <v>9.0000000000000011E-3</v>
      </c>
      <c r="AP152" s="4">
        <v>0.505</v>
      </c>
      <c r="AQ152" s="4">
        <v>2.5000000000000001E-2</v>
      </c>
      <c r="AR152" s="4">
        <v>-0.3075</v>
      </c>
      <c r="AS152" s="4">
        <v>-0.13</v>
      </c>
      <c r="AT152" s="4">
        <v>-0.19</v>
      </c>
      <c r="AU152" s="4">
        <v>-0.43</v>
      </c>
      <c r="AV152" s="4">
        <v>0</v>
      </c>
      <c r="AW152" s="4">
        <v>0</v>
      </c>
      <c r="AX152" s="4">
        <v>0.1875</v>
      </c>
      <c r="AY152" s="4">
        <v>-0.3075</v>
      </c>
      <c r="AZ152" s="4">
        <v>0</v>
      </c>
      <c r="BA152" s="4">
        <v>2.5000000000000001E-2</v>
      </c>
      <c r="BB152" s="4">
        <v>-7.1500000000000008E-2</v>
      </c>
      <c r="BC152" s="4">
        <v>-4.0999999999999995E-2</v>
      </c>
      <c r="BD152" s="4">
        <v>-4.9000000000000002E-2</v>
      </c>
      <c r="BE152" s="4">
        <v>-1.0500000000000001E-2</v>
      </c>
      <c r="BF152" s="4">
        <v>-4.6000000000000006E-2</v>
      </c>
      <c r="BG152" s="4">
        <v>0</v>
      </c>
      <c r="BH152" s="4">
        <v>-5.5E-2</v>
      </c>
      <c r="BI152" s="4">
        <v>-0.17</v>
      </c>
    </row>
    <row r="153" spans="3:61" x14ac:dyDescent="0.25">
      <c r="C153">
        <v>-2.1050320000000001E-2</v>
      </c>
      <c r="E153">
        <v>3.29</v>
      </c>
      <c r="F153" s="77">
        <v>41153</v>
      </c>
      <c r="G153" s="7">
        <v>3.34</v>
      </c>
      <c r="H153" s="7">
        <v>0.15</v>
      </c>
      <c r="I153" s="4">
        <v>7.4752201323733017E-2</v>
      </c>
      <c r="J153" s="4">
        <v>-0.19500000000000001</v>
      </c>
      <c r="K153" s="4">
        <v>-0.2</v>
      </c>
      <c r="L153" s="15">
        <v>-0.20499999999999999</v>
      </c>
      <c r="M153" s="15">
        <v>-0.28000000000000003</v>
      </c>
      <c r="N153" s="4">
        <v>-0.125</v>
      </c>
      <c r="O153" s="4">
        <v>-4.0999999999999995E-2</v>
      </c>
      <c r="P153" s="4">
        <v>-6.1000000000000006E-2</v>
      </c>
      <c r="Q153" s="4">
        <v>-0.16500000000000001</v>
      </c>
      <c r="R153" s="4">
        <v>-0.19500000000000001</v>
      </c>
      <c r="S153" s="4">
        <v>-0.19500000000000001</v>
      </c>
      <c r="T153" s="4">
        <v>-4.4249999999999998E-2</v>
      </c>
      <c r="U153" s="4">
        <v>-4.0999999999999995E-2</v>
      </c>
      <c r="V153" s="4">
        <v>0.1575</v>
      </c>
      <c r="W153" s="4">
        <v>0.1575</v>
      </c>
      <c r="X153" s="4">
        <v>0.15200000000000002</v>
      </c>
      <c r="Y153" s="4">
        <v>0</v>
      </c>
      <c r="Z153" s="4">
        <v>0.16250000000000001</v>
      </c>
      <c r="AA153" s="4">
        <v>0.16250000000000001</v>
      </c>
      <c r="AB153" s="4">
        <v>-1.3500000000000002E-2</v>
      </c>
      <c r="AC153" s="4">
        <v>-2.3250000000000003E-2</v>
      </c>
      <c r="AD153" s="4">
        <v>8.2500000000000004E-3</v>
      </c>
      <c r="AE153" s="4">
        <v>-6.7500000000000008E-3</v>
      </c>
      <c r="AF153" s="4">
        <v>5.0000000000000001E-3</v>
      </c>
      <c r="AG153" s="4">
        <v>1.2500000000000001E-2</v>
      </c>
      <c r="AH153" s="4">
        <v>-5.5E-2</v>
      </c>
      <c r="AI153" s="4">
        <v>-3.4500000000000003E-2</v>
      </c>
      <c r="AJ153" s="4">
        <v>-4.0500000000000001E-2</v>
      </c>
      <c r="AK153" s="4">
        <v>-1.3000000000000001E-2</v>
      </c>
      <c r="AL153" s="4">
        <v>-5.7999999999999996E-2</v>
      </c>
      <c r="AM153" s="4">
        <v>-4.7500000000000001E-2</v>
      </c>
      <c r="AN153" s="4">
        <v>-5.5000000000000005E-3</v>
      </c>
      <c r="AO153" s="4">
        <v>9.0000000000000011E-3</v>
      </c>
      <c r="AP153" s="4">
        <v>0.41</v>
      </c>
      <c r="AQ153" s="4">
        <v>1.7500000000000002E-2</v>
      </c>
      <c r="AR153" s="4">
        <v>-0.3075</v>
      </c>
      <c r="AS153" s="4">
        <v>-0.13</v>
      </c>
      <c r="AT153" s="4">
        <v>-0.19</v>
      </c>
      <c r="AU153" s="4">
        <v>-0.43</v>
      </c>
      <c r="AV153" s="4">
        <v>0</v>
      </c>
      <c r="AW153" s="4">
        <v>0</v>
      </c>
      <c r="AX153" s="4">
        <v>0.1875</v>
      </c>
      <c r="AY153" s="4">
        <v>-0.3075</v>
      </c>
      <c r="AZ153" s="4">
        <v>0</v>
      </c>
      <c r="BA153" s="4">
        <v>1.7500000000000002E-2</v>
      </c>
      <c r="BB153" s="4">
        <v>-7.6499999999999999E-2</v>
      </c>
      <c r="BC153" s="4">
        <v>-4.0999999999999995E-2</v>
      </c>
      <c r="BD153" s="4">
        <v>-7.1500000000000008E-2</v>
      </c>
      <c r="BE153" s="4">
        <v>-1.3000000000000001E-2</v>
      </c>
      <c r="BF153" s="4">
        <v>-4.6000000000000006E-2</v>
      </c>
      <c r="BG153" s="4">
        <v>0</v>
      </c>
      <c r="BH153" s="4">
        <v>-5.5E-2</v>
      </c>
      <c r="BI153" s="4">
        <v>-0.17</v>
      </c>
    </row>
    <row r="154" spans="3:61" x14ac:dyDescent="0.25">
      <c r="C154">
        <v>1.6302090000000002E-2</v>
      </c>
      <c r="E154">
        <v>3.2989999999999973</v>
      </c>
      <c r="F154" s="77">
        <v>41183</v>
      </c>
      <c r="G154" s="7">
        <v>3.3490000000000002</v>
      </c>
      <c r="H154" s="7">
        <v>0.15</v>
      </c>
      <c r="I154" s="4">
        <v>7.4755188005279014E-2</v>
      </c>
      <c r="J154" s="4">
        <v>-0.19500000000000001</v>
      </c>
      <c r="K154" s="4">
        <v>-0.2</v>
      </c>
      <c r="L154" s="15">
        <v>-0.19</v>
      </c>
      <c r="M154" s="15">
        <v>-0.28000000000000003</v>
      </c>
      <c r="N154" s="4">
        <v>-0.11</v>
      </c>
      <c r="O154" s="4">
        <v>-4.0999999999999995E-2</v>
      </c>
      <c r="P154" s="4">
        <v>-6.1000000000000006E-2</v>
      </c>
      <c r="Q154" s="4">
        <v>-0.16500000000000001</v>
      </c>
      <c r="R154" s="4">
        <v>-0.19500000000000001</v>
      </c>
      <c r="S154" s="4">
        <v>-0.19500000000000001</v>
      </c>
      <c r="T154" s="4">
        <v>-4.9250000000000002E-2</v>
      </c>
      <c r="U154" s="4">
        <v>-4.0999999999999995E-2</v>
      </c>
      <c r="V154" s="4">
        <v>0.17249999999999999</v>
      </c>
      <c r="W154" s="4">
        <v>0.17249999999999999</v>
      </c>
      <c r="X154" s="4">
        <v>0.16800000000000001</v>
      </c>
      <c r="Y154" s="4">
        <v>0</v>
      </c>
      <c r="Z154" s="4">
        <v>0.16500000000000001</v>
      </c>
      <c r="AA154" s="4">
        <v>0.185</v>
      </c>
      <c r="AB154" s="4">
        <v>-1.3500000000000002E-2</v>
      </c>
      <c r="AC154" s="4">
        <v>-2.3250000000000003E-2</v>
      </c>
      <c r="AD154" s="4">
        <v>-7.4999999999999997E-3</v>
      </c>
      <c r="AE154" s="4">
        <v>-2.2499999999999999E-2</v>
      </c>
      <c r="AF154" s="4">
        <v>5.0000000000000001E-3</v>
      </c>
      <c r="AG154" s="4">
        <v>1.2500000000000001E-2</v>
      </c>
      <c r="AH154" s="4">
        <v>-5.5E-2</v>
      </c>
      <c r="AI154" s="4">
        <v>-3.4500000000000003E-2</v>
      </c>
      <c r="AJ154" s="4">
        <v>-4.0500000000000001E-2</v>
      </c>
      <c r="AK154" s="4">
        <v>-1.3000000000000001E-2</v>
      </c>
      <c r="AL154" s="4">
        <v>-4.2999999999999997E-2</v>
      </c>
      <c r="AM154" s="4">
        <v>-5.7500000000000002E-2</v>
      </c>
      <c r="AN154" s="4">
        <v>-5.5000000000000005E-3</v>
      </c>
      <c r="AO154" s="4">
        <v>9.0000000000000011E-3</v>
      </c>
      <c r="AP154" s="4">
        <v>0.34499999999999997</v>
      </c>
      <c r="AQ154" s="4">
        <v>7.4999999999999997E-3</v>
      </c>
      <c r="AR154" s="4">
        <v>-0.3075</v>
      </c>
      <c r="AS154" s="4">
        <v>-0.13</v>
      </c>
      <c r="AT154" s="4">
        <v>-0.19</v>
      </c>
      <c r="AU154" s="4">
        <v>-0.43</v>
      </c>
      <c r="AV154" s="4">
        <v>0</v>
      </c>
      <c r="AW154" s="4">
        <v>0</v>
      </c>
      <c r="AX154" s="4">
        <v>0.1875</v>
      </c>
      <c r="AY154" s="4">
        <v>-0.3075</v>
      </c>
      <c r="AZ154" s="4">
        <v>0</v>
      </c>
      <c r="BA154" s="4">
        <v>7.4999999999999997E-3</v>
      </c>
      <c r="BB154" s="4">
        <v>-8.1500000000000003E-2</v>
      </c>
      <c r="BC154" s="4">
        <v>-4.0999999999999995E-2</v>
      </c>
      <c r="BD154" s="4">
        <v>-7.1500000000000008E-2</v>
      </c>
      <c r="BE154" s="4">
        <v>-1.3000000000000001E-2</v>
      </c>
      <c r="BF154" s="4">
        <v>-4.6000000000000006E-2</v>
      </c>
      <c r="BG154" s="4">
        <v>0</v>
      </c>
      <c r="BH154" s="4">
        <v>-5.5E-2</v>
      </c>
      <c r="BI154" s="4">
        <v>-0.17</v>
      </c>
    </row>
    <row r="155" spans="3:61" x14ac:dyDescent="0.25">
      <c r="C155">
        <v>7.6506999999999999E-3</v>
      </c>
      <c r="E155">
        <v>3.3539999999999983</v>
      </c>
      <c r="F155" s="77">
        <v>41214</v>
      </c>
      <c r="G155" s="7">
        <v>3.4040000000000004</v>
      </c>
      <c r="H155" s="7">
        <v>0.15</v>
      </c>
      <c r="I155" s="4">
        <v>7.475827424288102E-2</v>
      </c>
      <c r="J155" s="4">
        <v>-0.19</v>
      </c>
      <c r="K155" s="4">
        <v>-0.19500000000000001</v>
      </c>
      <c r="L155" s="15">
        <v>-0.1525</v>
      </c>
      <c r="M155" s="15">
        <v>-0.27500000000000002</v>
      </c>
      <c r="N155" s="4">
        <v>-7.2499999999999995E-2</v>
      </c>
      <c r="O155" s="4">
        <v>-4.0500000000000001E-2</v>
      </c>
      <c r="P155" s="4">
        <v>-7.5499999999999998E-2</v>
      </c>
      <c r="Q155" s="4">
        <v>-0.16</v>
      </c>
      <c r="R155" s="4">
        <v>-0.19</v>
      </c>
      <c r="S155" s="4">
        <v>-0.19</v>
      </c>
      <c r="T155" s="4">
        <v>-6.9000000000000006E-2</v>
      </c>
      <c r="U155" s="4">
        <v>-4.0500000000000001E-2</v>
      </c>
      <c r="V155" s="4">
        <v>0.21249999999999999</v>
      </c>
      <c r="W155" s="4">
        <v>0.21249999999999999</v>
      </c>
      <c r="X155" s="4">
        <v>0.24</v>
      </c>
      <c r="Y155" s="4">
        <v>0</v>
      </c>
      <c r="Z155" s="4">
        <v>0.24</v>
      </c>
      <c r="AA155" s="4">
        <v>0.28749999999999998</v>
      </c>
      <c r="AB155" s="4">
        <v>-1.6500000000000001E-2</v>
      </c>
      <c r="AC155" s="4">
        <v>-3.4000000000000002E-2</v>
      </c>
      <c r="AD155" s="4">
        <v>-6.5000000000000006E-3</v>
      </c>
      <c r="AE155" s="4">
        <v>-2.1499999999999998E-2</v>
      </c>
      <c r="AF155" s="4">
        <v>5.0000000000000001E-3</v>
      </c>
      <c r="AG155" s="4">
        <v>1.4499999999999999E-2</v>
      </c>
      <c r="AH155" s="4">
        <v>-5.7500000000000002E-2</v>
      </c>
      <c r="AI155" s="4">
        <v>-0.03</v>
      </c>
      <c r="AJ155" s="4">
        <v>-3.85E-2</v>
      </c>
      <c r="AK155" s="4">
        <v>-5.5000000000000005E-3</v>
      </c>
      <c r="AL155" s="4">
        <v>-4.4500000000000005E-2</v>
      </c>
      <c r="AM155" s="4">
        <v>-9.7500000000000003E-2</v>
      </c>
      <c r="AN155" s="4">
        <v>-5.0000000000000001E-4</v>
      </c>
      <c r="AO155" s="4">
        <v>1.6E-2</v>
      </c>
      <c r="AP155" s="4">
        <v>0.72499999999999998</v>
      </c>
      <c r="AQ155" s="4">
        <v>-3.2500000000000001E-2</v>
      </c>
      <c r="AR155" s="4">
        <v>-0.26500000000000001</v>
      </c>
      <c r="AS155" s="4">
        <v>-0.14499999999999999</v>
      </c>
      <c r="AT155" s="4">
        <v>-0.19</v>
      </c>
      <c r="AU155" s="4">
        <v>-0.14499999999999999</v>
      </c>
      <c r="AV155" s="4">
        <v>0</v>
      </c>
      <c r="AW155" s="4">
        <v>0</v>
      </c>
      <c r="AX155" s="4">
        <v>0.1</v>
      </c>
      <c r="AY155" s="4">
        <v>-0.26500000000000001</v>
      </c>
      <c r="AZ155" s="4">
        <v>0</v>
      </c>
      <c r="BA155" s="4">
        <v>-3.2500000000000001E-2</v>
      </c>
      <c r="BB155" s="4">
        <v>-0.10400000000000001</v>
      </c>
      <c r="BC155" s="4">
        <v>-4.0500000000000001E-2</v>
      </c>
      <c r="BD155" s="4">
        <v>-7.6499999999999999E-2</v>
      </c>
      <c r="BE155" s="4">
        <v>-1.0500000000000001E-2</v>
      </c>
      <c r="BF155" s="4">
        <v>-6.0499999999999998E-2</v>
      </c>
      <c r="BG155" s="4">
        <v>0</v>
      </c>
      <c r="BH155" s="4">
        <v>-5.7500000000000002E-2</v>
      </c>
      <c r="BI155" s="4">
        <v>-0.17</v>
      </c>
    </row>
    <row r="156" spans="3:61" x14ac:dyDescent="0.25">
      <c r="C156">
        <v>9.3649000000000007E-3</v>
      </c>
      <c r="E156">
        <v>3.4270000000000014</v>
      </c>
      <c r="F156" s="77">
        <v>41244</v>
      </c>
      <c r="G156" s="7">
        <v>3.4769999999999999</v>
      </c>
      <c r="H156" s="7">
        <v>0.15</v>
      </c>
      <c r="I156" s="4">
        <v>7.4761260924432013E-2</v>
      </c>
      <c r="J156" s="4">
        <v>-0.19750000000000001</v>
      </c>
      <c r="K156" s="4">
        <v>-0.20250000000000001</v>
      </c>
      <c r="L156" s="15">
        <v>-0.14499999999999999</v>
      </c>
      <c r="M156" s="15">
        <v>-0.28249999999999997</v>
      </c>
      <c r="N156" s="4">
        <v>-6.5000000000000002E-2</v>
      </c>
      <c r="O156" s="4">
        <v>-4.0500000000000001E-2</v>
      </c>
      <c r="P156" s="4">
        <v>-7.5499999999999998E-2</v>
      </c>
      <c r="Q156" s="4">
        <v>-0.16750000000000001</v>
      </c>
      <c r="R156" s="4">
        <v>-0.19750000000000001</v>
      </c>
      <c r="S156" s="4">
        <v>-0.19750000000000001</v>
      </c>
      <c r="T156" s="4">
        <v>-8.0250000000000002E-2</v>
      </c>
      <c r="U156" s="4">
        <v>-4.0500000000000001E-2</v>
      </c>
      <c r="V156" s="4">
        <v>0.2525</v>
      </c>
      <c r="W156" s="4">
        <v>0.2525</v>
      </c>
      <c r="X156" s="4">
        <v>0.28000000000000003</v>
      </c>
      <c r="Y156" s="4">
        <v>0</v>
      </c>
      <c r="Z156" s="4">
        <v>0.29499999999999998</v>
      </c>
      <c r="AA156" s="4">
        <v>0.33750000000000002</v>
      </c>
      <c r="AB156" s="4">
        <v>-1.6500000000000001E-2</v>
      </c>
      <c r="AC156" s="4">
        <v>-2.6499999999999999E-2</v>
      </c>
      <c r="AD156" s="4">
        <v>-6.5000000000000006E-3</v>
      </c>
      <c r="AE156" s="4">
        <v>-2.1499999999999998E-2</v>
      </c>
      <c r="AF156" s="4">
        <v>5.0000000000000001E-3</v>
      </c>
      <c r="AG156" s="4">
        <v>1.4499999999999999E-2</v>
      </c>
      <c r="AH156" s="4">
        <v>-5.7500000000000002E-2</v>
      </c>
      <c r="AI156" s="4">
        <v>-2.8500000000000001E-2</v>
      </c>
      <c r="AJ156" s="4">
        <v>-4.0999999999999995E-2</v>
      </c>
      <c r="AK156" s="4">
        <v>-5.5000000000000005E-3</v>
      </c>
      <c r="AL156" s="4">
        <v>-4.4500000000000005E-2</v>
      </c>
      <c r="AM156" s="4">
        <v>-0.12</v>
      </c>
      <c r="AN156" s="4">
        <v>-5.0000000000000001E-4</v>
      </c>
      <c r="AO156" s="4">
        <v>1.6E-2</v>
      </c>
      <c r="AP156" s="4">
        <v>1.0449999999999999</v>
      </c>
      <c r="AQ156" s="4">
        <v>-5.5E-2</v>
      </c>
      <c r="AR156" s="4">
        <v>-0.26500000000000001</v>
      </c>
      <c r="AS156" s="4">
        <v>-0.14499999999999999</v>
      </c>
      <c r="AT156" s="4">
        <v>-0.19</v>
      </c>
      <c r="AU156" s="4">
        <v>-7.4999999999999997E-2</v>
      </c>
      <c r="AV156" s="4">
        <v>0</v>
      </c>
      <c r="AW156" s="4">
        <v>0</v>
      </c>
      <c r="AX156" s="4">
        <v>0.1</v>
      </c>
      <c r="AY156" s="4">
        <v>-0.26500000000000001</v>
      </c>
      <c r="AZ156" s="4">
        <v>0</v>
      </c>
      <c r="BA156" s="4">
        <v>-5.5E-2</v>
      </c>
      <c r="BB156" s="4">
        <v>-0.11650000000000001</v>
      </c>
      <c r="BC156" s="4">
        <v>-4.0500000000000001E-2</v>
      </c>
      <c r="BD156" s="4">
        <v>-9.9000000000000005E-2</v>
      </c>
      <c r="BE156" s="4">
        <v>-1.0500000000000001E-2</v>
      </c>
      <c r="BF156" s="4">
        <v>-6.0499999999999998E-2</v>
      </c>
      <c r="BG156" s="4">
        <v>0</v>
      </c>
      <c r="BH156" s="4">
        <v>-5.7500000000000002E-2</v>
      </c>
      <c r="BI156" s="4">
        <v>-0.17</v>
      </c>
    </row>
    <row r="157" spans="3:61" x14ac:dyDescent="0.25">
      <c r="C157">
        <v>-1.6682000000000001E-4</v>
      </c>
      <c r="E157">
        <v>3.6909999999999998</v>
      </c>
      <c r="F157" s="77">
        <v>41275</v>
      </c>
      <c r="G157" s="7">
        <v>3.7460000000000004</v>
      </c>
      <c r="H157" s="7">
        <v>0.15</v>
      </c>
      <c r="I157" s="4">
        <v>7.4764347162039016E-2</v>
      </c>
      <c r="J157" s="4">
        <v>-0.2</v>
      </c>
      <c r="K157" s="4">
        <v>-0.20499999999999999</v>
      </c>
      <c r="L157" s="15">
        <v>-0.13</v>
      </c>
      <c r="M157" s="15">
        <v>-0.26500000000000001</v>
      </c>
      <c r="N157" s="4">
        <v>-0.05</v>
      </c>
      <c r="O157" s="4">
        <v>-4.0500000000000001E-2</v>
      </c>
      <c r="P157" s="4">
        <v>-7.5499999999999998E-2</v>
      </c>
      <c r="Q157" s="4">
        <v>-0.17</v>
      </c>
      <c r="R157" s="4">
        <v>-0.2</v>
      </c>
      <c r="S157" s="4">
        <v>-0.2</v>
      </c>
      <c r="T157" s="4">
        <v>-8.1500000000000003E-2</v>
      </c>
      <c r="U157" s="4">
        <v>-4.0500000000000001E-2</v>
      </c>
      <c r="V157" s="4">
        <v>0.26500000000000001</v>
      </c>
      <c r="W157" s="4">
        <v>0.26500000000000001</v>
      </c>
      <c r="X157" s="4">
        <v>0.28999999999999998</v>
      </c>
      <c r="Y157" s="4">
        <v>0</v>
      </c>
      <c r="Z157" s="4">
        <v>0.34250000000000003</v>
      </c>
      <c r="AA157" s="4">
        <v>0.4375</v>
      </c>
      <c r="AB157" s="4">
        <v>-1.2E-2</v>
      </c>
      <c r="AC157" s="4">
        <v>-2.6499999999999999E-2</v>
      </c>
      <c r="AD157" s="4">
        <v>-6.5000000000000006E-3</v>
      </c>
      <c r="AE157" s="4">
        <v>-2.1499999999999998E-2</v>
      </c>
      <c r="AF157" s="4">
        <v>5.0000000000000001E-3</v>
      </c>
      <c r="AG157" s="4">
        <v>1.4499999999999999E-2</v>
      </c>
      <c r="AH157" s="4">
        <v>-5.7500000000000002E-2</v>
      </c>
      <c r="AI157" s="4">
        <v>-2.8500000000000001E-2</v>
      </c>
      <c r="AJ157" s="4">
        <v>-4.0999999999999995E-2</v>
      </c>
      <c r="AK157" s="4">
        <v>-5.5000000000000005E-3</v>
      </c>
      <c r="AL157" s="4">
        <v>-4.8500000000000008E-2</v>
      </c>
      <c r="AM157" s="4">
        <v>-0.1225</v>
      </c>
      <c r="AN157" s="4">
        <v>1.5E-3</v>
      </c>
      <c r="AO157" s="4">
        <v>1.6E-2</v>
      </c>
      <c r="AP157" s="4">
        <v>1.52</v>
      </c>
      <c r="AQ157" s="4">
        <v>-5.7500000000000002E-2</v>
      </c>
      <c r="AR157" s="4">
        <v>-0.26</v>
      </c>
      <c r="AS157" s="4">
        <v>-0.14499999999999999</v>
      </c>
      <c r="AT157" s="4">
        <v>-0.19</v>
      </c>
      <c r="AU157" s="4">
        <v>-5.5E-2</v>
      </c>
      <c r="AV157" s="4">
        <v>0</v>
      </c>
      <c r="AW157" s="4">
        <v>0</v>
      </c>
      <c r="AX157" s="4">
        <v>0.1</v>
      </c>
      <c r="AY157" s="4">
        <v>-0.26</v>
      </c>
      <c r="AZ157" s="4">
        <v>0</v>
      </c>
      <c r="BA157" s="4">
        <v>-5.7500000000000002E-2</v>
      </c>
      <c r="BB157" s="4">
        <v>-0.12400000000000001</v>
      </c>
      <c r="BC157" s="4">
        <v>-4.0500000000000001E-2</v>
      </c>
      <c r="BD157" s="4">
        <v>-0.10200000000000001</v>
      </c>
      <c r="BE157" s="4">
        <v>-1.0500000000000001E-2</v>
      </c>
      <c r="BF157" s="4">
        <v>-6.0499999999999998E-2</v>
      </c>
      <c r="BG157" s="4">
        <v>0</v>
      </c>
      <c r="BH157" s="4">
        <v>-5.7500000000000002E-2</v>
      </c>
      <c r="BI157" s="4">
        <v>-0.17</v>
      </c>
    </row>
    <row r="158" spans="3:61" x14ac:dyDescent="0.25">
      <c r="C158">
        <v>8.2861770000000001E-2</v>
      </c>
      <c r="E158">
        <v>3.6039999999999996</v>
      </c>
      <c r="F158" s="77">
        <v>41306</v>
      </c>
      <c r="G158" s="7">
        <v>3.6590000000000003</v>
      </c>
      <c r="H158" s="7">
        <v>0.15</v>
      </c>
      <c r="I158" s="4">
        <v>7.4767433399650016E-2</v>
      </c>
      <c r="J158" s="4">
        <v>-0.20250000000000001</v>
      </c>
      <c r="K158" s="4">
        <v>-0.20749999999999999</v>
      </c>
      <c r="L158" s="15">
        <v>-0.13</v>
      </c>
      <c r="M158" s="15">
        <v>-0.26750000000000002</v>
      </c>
      <c r="N158" s="4">
        <v>-0.05</v>
      </c>
      <c r="O158" s="4">
        <v>-4.0500000000000001E-2</v>
      </c>
      <c r="P158" s="4">
        <v>-7.5499999999999998E-2</v>
      </c>
      <c r="Q158" s="4">
        <v>-0.17249999999999999</v>
      </c>
      <c r="R158" s="4">
        <v>-0.20250000000000001</v>
      </c>
      <c r="S158" s="4">
        <v>-0.20250000000000001</v>
      </c>
      <c r="T158" s="4">
        <v>-7.2750000000000009E-2</v>
      </c>
      <c r="U158" s="4">
        <v>-4.0500000000000001E-2</v>
      </c>
      <c r="V158" s="4">
        <v>0.24249999999999999</v>
      </c>
      <c r="W158" s="4">
        <v>0.24249999999999999</v>
      </c>
      <c r="X158" s="4">
        <v>0.26500000000000001</v>
      </c>
      <c r="Y158" s="4">
        <v>0</v>
      </c>
      <c r="Z158" s="4">
        <v>0.33750000000000002</v>
      </c>
      <c r="AA158" s="4">
        <v>0.435</v>
      </c>
      <c r="AB158" s="4">
        <v>-1.2E-2</v>
      </c>
      <c r="AC158" s="4">
        <v>-2.6499999999999999E-2</v>
      </c>
      <c r="AD158" s="4">
        <v>-6.5000000000000006E-3</v>
      </c>
      <c r="AE158" s="4">
        <v>-2.1499999999999998E-2</v>
      </c>
      <c r="AF158" s="4">
        <v>5.0000000000000001E-3</v>
      </c>
      <c r="AG158" s="4">
        <v>1.4499999999999999E-2</v>
      </c>
      <c r="AH158" s="4">
        <v>-5.7500000000000002E-2</v>
      </c>
      <c r="AI158" s="4">
        <v>-2.8500000000000001E-2</v>
      </c>
      <c r="AJ158" s="4">
        <v>-4.0999999999999995E-2</v>
      </c>
      <c r="AK158" s="4">
        <v>-5.5000000000000005E-3</v>
      </c>
      <c r="AL158" s="4">
        <v>-4.4500000000000005E-2</v>
      </c>
      <c r="AM158" s="4">
        <v>-0.105</v>
      </c>
      <c r="AN158" s="4">
        <v>1.5E-3</v>
      </c>
      <c r="AO158" s="4">
        <v>1.6E-2</v>
      </c>
      <c r="AP158" s="4">
        <v>1.4</v>
      </c>
      <c r="AQ158" s="4">
        <v>-0.04</v>
      </c>
      <c r="AR158" s="4">
        <v>-0.26</v>
      </c>
      <c r="AS158" s="4">
        <v>-0.14499999999999999</v>
      </c>
      <c r="AT158" s="4">
        <v>-0.19</v>
      </c>
      <c r="AU158" s="4">
        <v>-7.4999999999999997E-2</v>
      </c>
      <c r="AV158" s="4">
        <v>0</v>
      </c>
      <c r="AW158" s="4">
        <v>0</v>
      </c>
      <c r="AX158" s="4">
        <v>0.1</v>
      </c>
      <c r="AY158" s="4">
        <v>-0.26</v>
      </c>
      <c r="AZ158" s="4">
        <v>0</v>
      </c>
      <c r="BA158" s="4">
        <v>-0.04</v>
      </c>
      <c r="BB158" s="4">
        <v>-0.12400000000000001</v>
      </c>
      <c r="BC158" s="4">
        <v>-4.0500000000000001E-2</v>
      </c>
      <c r="BD158" s="4">
        <v>-8.199999999999999E-2</v>
      </c>
      <c r="BE158" s="4">
        <v>-1.0500000000000001E-2</v>
      </c>
      <c r="BF158" s="4">
        <v>-6.0499999999999998E-2</v>
      </c>
      <c r="BG158" s="4">
        <v>0</v>
      </c>
      <c r="BH158" s="4">
        <v>-5.7500000000000002E-2</v>
      </c>
      <c r="BI158" s="4">
        <v>-0.17</v>
      </c>
    </row>
    <row r="159" spans="3:61" x14ac:dyDescent="0.25">
      <c r="C159">
        <v>-1.239962E-2</v>
      </c>
      <c r="E159">
        <v>3.4880000000000009</v>
      </c>
      <c r="F159" s="77">
        <v>41334</v>
      </c>
      <c r="G159" s="7">
        <v>3.5430000000000001</v>
      </c>
      <c r="H159" s="7">
        <v>0.15</v>
      </c>
      <c r="I159" s="4">
        <v>7.4770220969107015E-2</v>
      </c>
      <c r="J159" s="4">
        <v>-0.20499999999999999</v>
      </c>
      <c r="K159" s="4">
        <v>-0.21</v>
      </c>
      <c r="L159" s="15">
        <v>-0.13</v>
      </c>
      <c r="M159" s="15">
        <v>-0.27</v>
      </c>
      <c r="N159" s="4">
        <v>-0.05</v>
      </c>
      <c r="O159" s="4">
        <v>-4.0500000000000001E-2</v>
      </c>
      <c r="P159" s="4">
        <v>-7.5499999999999998E-2</v>
      </c>
      <c r="Q159" s="4">
        <v>-0.17499999999999999</v>
      </c>
      <c r="R159" s="4">
        <v>-0.20499999999999999</v>
      </c>
      <c r="S159" s="4">
        <v>-0.20499999999999999</v>
      </c>
      <c r="T159" s="4">
        <v>-6.6500000000000004E-2</v>
      </c>
      <c r="U159" s="4">
        <v>-4.0500000000000001E-2</v>
      </c>
      <c r="V159" s="4">
        <v>0.24</v>
      </c>
      <c r="W159" s="4">
        <v>0.24</v>
      </c>
      <c r="X159" s="4">
        <v>0.26300000000000001</v>
      </c>
      <c r="Y159" s="4">
        <v>0</v>
      </c>
      <c r="Z159" s="4">
        <v>0.26</v>
      </c>
      <c r="AA159" s="4">
        <v>0.30249999999999999</v>
      </c>
      <c r="AB159" s="4">
        <v>-1.2E-2</v>
      </c>
      <c r="AC159" s="4">
        <v>-2.6499999999999999E-2</v>
      </c>
      <c r="AD159" s="4">
        <v>9.300000000000001E-3</v>
      </c>
      <c r="AE159" s="4">
        <v>-5.7000000000000011E-3</v>
      </c>
      <c r="AF159" s="4">
        <v>5.0000000000000001E-3</v>
      </c>
      <c r="AG159" s="4">
        <v>1.4499999999999999E-2</v>
      </c>
      <c r="AH159" s="4">
        <v>-5.7500000000000002E-2</v>
      </c>
      <c r="AI159" s="4">
        <v>-2.8500000000000001E-2</v>
      </c>
      <c r="AJ159" s="4">
        <v>-3.15E-2</v>
      </c>
      <c r="AK159" s="4">
        <v>-5.5000000000000005E-3</v>
      </c>
      <c r="AL159" s="4">
        <v>-4.6000000000000006E-2</v>
      </c>
      <c r="AM159" s="4">
        <v>-9.2499999999999999E-2</v>
      </c>
      <c r="AN159" s="4">
        <v>1.5E-3</v>
      </c>
      <c r="AO159" s="4">
        <v>1.6E-2</v>
      </c>
      <c r="AP159" s="4">
        <v>0.88</v>
      </c>
      <c r="AQ159" s="4">
        <v>-2.75E-2</v>
      </c>
      <c r="AR159" s="4">
        <v>-0.26</v>
      </c>
      <c r="AS159" s="4">
        <v>-0.14499999999999999</v>
      </c>
      <c r="AT159" s="4">
        <v>-0.19</v>
      </c>
      <c r="AU159" s="4">
        <v>-0.24</v>
      </c>
      <c r="AV159" s="4">
        <v>0</v>
      </c>
      <c r="AW159" s="4">
        <v>0</v>
      </c>
      <c r="AX159" s="4">
        <v>0.1</v>
      </c>
      <c r="AY159" s="4">
        <v>-0.26</v>
      </c>
      <c r="AZ159" s="4">
        <v>0</v>
      </c>
      <c r="BA159" s="4">
        <v>-2.75E-2</v>
      </c>
      <c r="BB159" s="4">
        <v>-0.10150000000000001</v>
      </c>
      <c r="BC159" s="4">
        <v>-4.0500000000000001E-2</v>
      </c>
      <c r="BD159" s="4">
        <v>-7.6999999999999999E-2</v>
      </c>
      <c r="BE159" s="4">
        <v>-1.0500000000000001E-2</v>
      </c>
      <c r="BF159" s="4">
        <v>-6.0499999999999998E-2</v>
      </c>
      <c r="BG159" s="4">
        <v>0</v>
      </c>
      <c r="BH159" s="4">
        <v>-5.7500000000000002E-2</v>
      </c>
      <c r="BI159" s="4">
        <v>-0.17</v>
      </c>
    </row>
    <row r="160" spans="3:61" x14ac:dyDescent="0.25">
      <c r="C160">
        <v>-4.4858019999999998E-2</v>
      </c>
      <c r="E160">
        <v>3.3729999999999971</v>
      </c>
      <c r="F160" s="77">
        <v>41365</v>
      </c>
      <c r="G160" s="7">
        <v>3.4280000000000004</v>
      </c>
      <c r="H160" s="7">
        <v>0.15</v>
      </c>
      <c r="I160" s="4">
        <v>7.4773307206723011E-2</v>
      </c>
      <c r="J160" s="4">
        <v>-0.19500000000000001</v>
      </c>
      <c r="K160" s="4">
        <v>-0.2</v>
      </c>
      <c r="L160" s="15">
        <v>-0.17499999999999999</v>
      </c>
      <c r="M160" s="15">
        <v>-0.26</v>
      </c>
      <c r="N160" s="4">
        <v>-9.5000000000000001E-2</v>
      </c>
      <c r="O160" s="4">
        <v>-3.8000000000000006E-2</v>
      </c>
      <c r="P160" s="4">
        <v>-5.7999999999999996E-2</v>
      </c>
      <c r="Q160" s="4">
        <v>-0.16500000000000001</v>
      </c>
      <c r="R160" s="4">
        <v>-0.19500000000000001</v>
      </c>
      <c r="S160" s="4">
        <v>-0.19500000000000001</v>
      </c>
      <c r="T160" s="4">
        <v>-4.4000000000000004E-2</v>
      </c>
      <c r="U160" s="4">
        <v>-3.8000000000000006E-2</v>
      </c>
      <c r="V160" s="4">
        <v>0.19</v>
      </c>
      <c r="W160" s="4">
        <v>0.19</v>
      </c>
      <c r="X160" s="4">
        <v>0.16800000000000001</v>
      </c>
      <c r="Y160" s="4">
        <v>0</v>
      </c>
      <c r="Z160" s="4">
        <v>0.17749999999999999</v>
      </c>
      <c r="AA160" s="4">
        <v>0.19750000000000001</v>
      </c>
      <c r="AB160" s="4">
        <v>-1.1500000000000002E-2</v>
      </c>
      <c r="AC160" s="4">
        <v>-2.1700000000000001E-2</v>
      </c>
      <c r="AD160" s="4">
        <v>9.300000000000001E-3</v>
      </c>
      <c r="AE160" s="4">
        <v>-5.7000000000000011E-3</v>
      </c>
      <c r="AF160" s="4">
        <v>5.0000000000000001E-3</v>
      </c>
      <c r="AG160" s="4">
        <v>1.4499999999999999E-2</v>
      </c>
      <c r="AH160" s="4">
        <v>-5.5E-2</v>
      </c>
      <c r="AI160" s="4">
        <v>-3.3000000000000002E-2</v>
      </c>
      <c r="AJ160" s="4">
        <v>-3.6000000000000004E-2</v>
      </c>
      <c r="AK160" s="4">
        <v>-1.0500000000000001E-2</v>
      </c>
      <c r="AL160" s="4">
        <v>-5.6000000000000008E-2</v>
      </c>
      <c r="AM160" s="4">
        <v>-0.05</v>
      </c>
      <c r="AN160" s="4">
        <v>-3.5000000000000005E-3</v>
      </c>
      <c r="AO160" s="4">
        <v>9.0000000000000011E-3</v>
      </c>
      <c r="AP160" s="4">
        <v>0.505</v>
      </c>
      <c r="AQ160" s="4">
        <v>1.4999999999999999E-2</v>
      </c>
      <c r="AR160" s="4">
        <v>-0.28749999999999998</v>
      </c>
      <c r="AS160" s="4">
        <v>-0.13</v>
      </c>
      <c r="AT160" s="4">
        <v>-0.19</v>
      </c>
      <c r="AU160" s="4">
        <v>-0.43</v>
      </c>
      <c r="AV160" s="4">
        <v>0</v>
      </c>
      <c r="AW160" s="4">
        <v>0</v>
      </c>
      <c r="AX160" s="4">
        <v>0.1875</v>
      </c>
      <c r="AY160" s="4">
        <v>-0.28749999999999998</v>
      </c>
      <c r="AZ160" s="4">
        <v>0</v>
      </c>
      <c r="BA160" s="4">
        <v>1.4999999999999999E-2</v>
      </c>
      <c r="BB160" s="4">
        <v>-6.2000000000000006E-2</v>
      </c>
      <c r="BC160" s="4">
        <v>-3.8000000000000006E-2</v>
      </c>
      <c r="BD160" s="4">
        <v>-4.2000000000000003E-2</v>
      </c>
      <c r="BE160" s="4">
        <v>-1.0500000000000001E-2</v>
      </c>
      <c r="BF160" s="4">
        <v>-4.2999999999999997E-2</v>
      </c>
      <c r="BG160" s="4">
        <v>0</v>
      </c>
      <c r="BH160" s="4">
        <v>-5.5E-2</v>
      </c>
      <c r="BI160" s="4">
        <v>-0.17</v>
      </c>
    </row>
    <row r="161" spans="3:61" x14ac:dyDescent="0.25">
      <c r="C161">
        <v>-2.4274299999999999E-2</v>
      </c>
      <c r="E161">
        <v>3.3610000000000011</v>
      </c>
      <c r="F161" s="77">
        <v>41395</v>
      </c>
      <c r="G161" s="7">
        <v>3.4160000000000004</v>
      </c>
      <c r="H161" s="7">
        <v>0.15</v>
      </c>
      <c r="I161" s="4">
        <v>7.4776293888290019E-2</v>
      </c>
      <c r="J161" s="4">
        <v>-0.19500000000000001</v>
      </c>
      <c r="K161" s="4">
        <v>-0.2</v>
      </c>
      <c r="L161" s="15">
        <v>-0.20499999999999999</v>
      </c>
      <c r="M161" s="15">
        <v>-0.26</v>
      </c>
      <c r="N161" s="4">
        <v>-0.11</v>
      </c>
      <c r="O161" s="4">
        <v>-3.8000000000000006E-2</v>
      </c>
      <c r="P161" s="4">
        <v>-5.7999999999999996E-2</v>
      </c>
      <c r="Q161" s="4">
        <v>-0.16500000000000001</v>
      </c>
      <c r="R161" s="4">
        <v>-0.19500000000000001</v>
      </c>
      <c r="S161" s="4">
        <v>-0.19500000000000001</v>
      </c>
      <c r="T161" s="4">
        <v>-4.4000000000000004E-2</v>
      </c>
      <c r="U161" s="4">
        <v>-3.8000000000000006E-2</v>
      </c>
      <c r="V161" s="4">
        <v>0.18</v>
      </c>
      <c r="W161" s="4">
        <v>0.18</v>
      </c>
      <c r="X161" s="4">
        <v>0.16800000000000001</v>
      </c>
      <c r="Y161" s="4">
        <v>0</v>
      </c>
      <c r="Z161" s="4">
        <v>0.16250000000000001</v>
      </c>
      <c r="AA161" s="4">
        <v>0.17249999999999999</v>
      </c>
      <c r="AB161" s="4">
        <v>-1.1500000000000002E-2</v>
      </c>
      <c r="AC161" s="4">
        <v>-2.1949999999999997E-2</v>
      </c>
      <c r="AD161" s="4">
        <v>9.0500000000000008E-3</v>
      </c>
      <c r="AE161" s="4">
        <v>-5.9499999999999996E-3</v>
      </c>
      <c r="AF161" s="4">
        <v>5.0000000000000001E-3</v>
      </c>
      <c r="AG161" s="4">
        <v>1.4499999999999999E-2</v>
      </c>
      <c r="AH161" s="4">
        <v>-5.5E-2</v>
      </c>
      <c r="AI161" s="4">
        <v>-3.3000000000000002E-2</v>
      </c>
      <c r="AJ161" s="4">
        <v>-3.6000000000000004E-2</v>
      </c>
      <c r="AK161" s="4">
        <v>-1.0500000000000001E-2</v>
      </c>
      <c r="AL161" s="4">
        <v>-5.6000000000000008E-2</v>
      </c>
      <c r="AM161" s="4">
        <v>-0.05</v>
      </c>
      <c r="AN161" s="4">
        <v>-3.5000000000000005E-3</v>
      </c>
      <c r="AO161" s="4">
        <v>9.0000000000000011E-3</v>
      </c>
      <c r="AP161" s="4">
        <v>0.40500000000000003</v>
      </c>
      <c r="AQ161" s="4">
        <v>1.4999999999999999E-2</v>
      </c>
      <c r="AR161" s="4">
        <v>-0.28749999999999998</v>
      </c>
      <c r="AS161" s="4">
        <v>-0.13</v>
      </c>
      <c r="AT161" s="4">
        <v>-0.19</v>
      </c>
      <c r="AU161" s="4">
        <v>-0.43</v>
      </c>
      <c r="AV161" s="4">
        <v>0</v>
      </c>
      <c r="AW161" s="4">
        <v>0</v>
      </c>
      <c r="AX161" s="4">
        <v>0.1875</v>
      </c>
      <c r="AY161" s="4">
        <v>-0.28749999999999998</v>
      </c>
      <c r="AZ161" s="4">
        <v>0</v>
      </c>
      <c r="BA161" s="4">
        <v>1.4999999999999999E-2</v>
      </c>
      <c r="BB161" s="4">
        <v>-6.2000000000000006E-2</v>
      </c>
      <c r="BC161" s="4">
        <v>-3.8000000000000006E-2</v>
      </c>
      <c r="BD161" s="4">
        <v>-4.4500000000000005E-2</v>
      </c>
      <c r="BE161" s="4">
        <v>-1.0500000000000001E-2</v>
      </c>
      <c r="BF161" s="4">
        <v>-4.2999999999999997E-2</v>
      </c>
      <c r="BG161" s="4">
        <v>0</v>
      </c>
      <c r="BH161" s="4">
        <v>-5.5E-2</v>
      </c>
      <c r="BI161" s="4">
        <v>-0.17</v>
      </c>
    </row>
    <row r="162" spans="3:61" x14ac:dyDescent="0.25">
      <c r="C162">
        <v>-4.5926189999999999E-2</v>
      </c>
      <c r="E162">
        <v>3.3659999999999997</v>
      </c>
      <c r="F162" s="77">
        <v>41426</v>
      </c>
      <c r="G162" s="7">
        <v>3.4210000000000003</v>
      </c>
      <c r="H162" s="7">
        <v>0.15</v>
      </c>
      <c r="I162" s="4">
        <v>7.4779380125912009E-2</v>
      </c>
      <c r="J162" s="4">
        <v>-0.19500000000000001</v>
      </c>
      <c r="K162" s="4">
        <v>-0.2</v>
      </c>
      <c r="L162" s="15">
        <v>-0.215</v>
      </c>
      <c r="M162" s="15">
        <v>-0.26</v>
      </c>
      <c r="N162" s="4">
        <v>-0.12</v>
      </c>
      <c r="O162" s="4">
        <v>-3.8000000000000006E-2</v>
      </c>
      <c r="P162" s="4">
        <v>-5.7999999999999996E-2</v>
      </c>
      <c r="Q162" s="4">
        <v>-0.16500000000000001</v>
      </c>
      <c r="R162" s="4">
        <v>-0.19500000000000001</v>
      </c>
      <c r="S162" s="4">
        <v>-0.19500000000000001</v>
      </c>
      <c r="T162" s="4">
        <v>-4.1500000000000002E-2</v>
      </c>
      <c r="U162" s="4">
        <v>-3.8000000000000006E-2</v>
      </c>
      <c r="V162" s="4">
        <v>0.17499999999999999</v>
      </c>
      <c r="W162" s="4">
        <v>0.17499999999999999</v>
      </c>
      <c r="X162" s="4">
        <v>0.16300000000000001</v>
      </c>
      <c r="Y162" s="4">
        <v>0</v>
      </c>
      <c r="Z162" s="4">
        <v>0.16250000000000001</v>
      </c>
      <c r="AA162" s="4">
        <v>0.17249999999999999</v>
      </c>
      <c r="AB162" s="4">
        <v>-1.1500000000000002E-2</v>
      </c>
      <c r="AC162" s="4">
        <v>-2.1949999999999997E-2</v>
      </c>
      <c r="AD162" s="4">
        <v>9.0500000000000008E-3</v>
      </c>
      <c r="AE162" s="4">
        <v>-5.9499999999999996E-3</v>
      </c>
      <c r="AF162" s="4">
        <v>5.0000000000000001E-3</v>
      </c>
      <c r="AG162" s="4">
        <v>1.4499999999999999E-2</v>
      </c>
      <c r="AH162" s="4">
        <v>-5.5E-2</v>
      </c>
      <c r="AI162" s="4">
        <v>-3.5000000000000003E-2</v>
      </c>
      <c r="AJ162" s="4">
        <v>-3.3500000000000002E-2</v>
      </c>
      <c r="AK162" s="4">
        <v>-4.2999999999999997E-2</v>
      </c>
      <c r="AL162" s="4">
        <v>-7.2000000000000008E-2</v>
      </c>
      <c r="AM162" s="4">
        <v>-4.4999999999999998E-2</v>
      </c>
      <c r="AN162" s="4">
        <v>-3.5000000000000005E-3</v>
      </c>
      <c r="AO162" s="4">
        <v>9.0000000000000011E-3</v>
      </c>
      <c r="AP162" s="4">
        <v>0.41499999999999998</v>
      </c>
      <c r="AQ162" s="4">
        <v>0.02</v>
      </c>
      <c r="AR162" s="4">
        <v>-0.28749999999999998</v>
      </c>
      <c r="AS162" s="4">
        <v>-0.13</v>
      </c>
      <c r="AT162" s="4">
        <v>-0.19</v>
      </c>
      <c r="AU162" s="4">
        <v>-0.43</v>
      </c>
      <c r="AV162" s="4">
        <v>0</v>
      </c>
      <c r="AW162" s="4">
        <v>0</v>
      </c>
      <c r="AX162" s="4">
        <v>0.1875</v>
      </c>
      <c r="AY162" s="4">
        <v>-0.28749999999999998</v>
      </c>
      <c r="AZ162" s="4">
        <v>0</v>
      </c>
      <c r="BA162" s="4">
        <v>0.02</v>
      </c>
      <c r="BB162" s="4">
        <v>-7.6999999999999999E-2</v>
      </c>
      <c r="BC162" s="4">
        <v>-3.8000000000000006E-2</v>
      </c>
      <c r="BD162" s="4">
        <v>-4.7E-2</v>
      </c>
      <c r="BE162" s="4">
        <v>-4.2999999999999997E-2</v>
      </c>
      <c r="BF162" s="4">
        <v>-4.2999999999999997E-2</v>
      </c>
      <c r="BG162" s="4">
        <v>0</v>
      </c>
      <c r="BH162" s="4">
        <v>-5.5E-2</v>
      </c>
      <c r="BI162" s="4">
        <v>-0.17</v>
      </c>
    </row>
    <row r="163" spans="3:61" x14ac:dyDescent="0.25">
      <c r="C163">
        <v>-5.0369289999999997E-2</v>
      </c>
      <c r="E163">
        <v>3.4129999999999998</v>
      </c>
      <c r="F163" s="77">
        <v>41456</v>
      </c>
      <c r="G163" s="7">
        <v>3.468</v>
      </c>
      <c r="H163" s="7">
        <v>0.15</v>
      </c>
      <c r="I163" s="4">
        <v>7.4782366807485012E-2</v>
      </c>
      <c r="J163" s="4">
        <v>-0.19500000000000001</v>
      </c>
      <c r="K163" s="4">
        <v>-0.2</v>
      </c>
      <c r="L163" s="15">
        <v>-0.215</v>
      </c>
      <c r="M163" s="15">
        <v>-0.28000000000000003</v>
      </c>
      <c r="N163" s="4">
        <v>-0.12</v>
      </c>
      <c r="O163" s="4">
        <v>-3.8000000000000006E-2</v>
      </c>
      <c r="P163" s="4">
        <v>-5.7999999999999996E-2</v>
      </c>
      <c r="Q163" s="4">
        <v>-0.16500000000000001</v>
      </c>
      <c r="R163" s="4">
        <v>-0.19500000000000001</v>
      </c>
      <c r="S163" s="4">
        <v>-0.19500000000000001</v>
      </c>
      <c r="T163" s="4">
        <v>-4.0250000000000001E-2</v>
      </c>
      <c r="U163" s="4">
        <v>-3.8000000000000006E-2</v>
      </c>
      <c r="V163" s="4">
        <v>0.16500000000000001</v>
      </c>
      <c r="W163" s="4">
        <v>0.16500000000000001</v>
      </c>
      <c r="X163" s="4">
        <v>0.15200000000000002</v>
      </c>
      <c r="Y163" s="4">
        <v>0</v>
      </c>
      <c r="Z163" s="4">
        <v>0.16250000000000001</v>
      </c>
      <c r="AA163" s="4">
        <v>0.185</v>
      </c>
      <c r="AB163" s="4">
        <v>-1.1500000000000002E-2</v>
      </c>
      <c r="AC163" s="4">
        <v>-2.1949999999999997E-2</v>
      </c>
      <c r="AD163" s="4">
        <v>9.0500000000000008E-3</v>
      </c>
      <c r="AE163" s="4">
        <v>-5.9499999999999996E-3</v>
      </c>
      <c r="AF163" s="4">
        <v>5.0000000000000001E-3</v>
      </c>
      <c r="AG163" s="4">
        <v>1.4499999999999999E-2</v>
      </c>
      <c r="AH163" s="4">
        <v>-5.5E-2</v>
      </c>
      <c r="AI163" s="4">
        <v>-3.5000000000000003E-2</v>
      </c>
      <c r="AJ163" s="4">
        <v>-3.3500000000000002E-2</v>
      </c>
      <c r="AK163" s="4">
        <v>-9.5000000000000015E-3</v>
      </c>
      <c r="AL163" s="4">
        <v>-5.6000000000000008E-2</v>
      </c>
      <c r="AM163" s="4">
        <v>-4.2500000000000003E-2</v>
      </c>
      <c r="AN163" s="4">
        <v>-3.5000000000000005E-3</v>
      </c>
      <c r="AO163" s="4">
        <v>9.0000000000000011E-3</v>
      </c>
      <c r="AP163" s="4">
        <v>0.45</v>
      </c>
      <c r="AQ163" s="4">
        <v>2.2499999999999999E-2</v>
      </c>
      <c r="AR163" s="4">
        <v>-0.28749999999999998</v>
      </c>
      <c r="AS163" s="4">
        <v>-0.13</v>
      </c>
      <c r="AT163" s="4">
        <v>-0.19</v>
      </c>
      <c r="AU163" s="4">
        <v>-0.43</v>
      </c>
      <c r="AV163" s="4">
        <v>0</v>
      </c>
      <c r="AW163" s="4">
        <v>0</v>
      </c>
      <c r="AX163" s="4">
        <v>0.1875</v>
      </c>
      <c r="AY163" s="4">
        <v>-0.28749999999999998</v>
      </c>
      <c r="AZ163" s="4">
        <v>0</v>
      </c>
      <c r="BA163" s="4">
        <v>2.2499999999999999E-2</v>
      </c>
      <c r="BB163" s="4">
        <v>-6.9500000000000006E-2</v>
      </c>
      <c r="BC163" s="4">
        <v>-3.8000000000000006E-2</v>
      </c>
      <c r="BD163" s="4">
        <v>-4.7E-2</v>
      </c>
      <c r="BE163" s="4">
        <v>-9.5000000000000015E-3</v>
      </c>
      <c r="BF163" s="4">
        <v>-4.2999999999999997E-2</v>
      </c>
      <c r="BG163" s="4">
        <v>0</v>
      </c>
      <c r="BH163" s="4">
        <v>-5.5E-2</v>
      </c>
      <c r="BI163" s="4">
        <v>-0.17</v>
      </c>
    </row>
    <row r="164" spans="3:61" x14ac:dyDescent="0.25">
      <c r="C164">
        <v>-4.9201469999999997E-2</v>
      </c>
      <c r="E164">
        <v>3.4079999999999995</v>
      </c>
      <c r="F164" s="77">
        <v>41487</v>
      </c>
      <c r="G164" s="7">
        <v>3.4630000000000001</v>
      </c>
      <c r="H164" s="7">
        <v>0.15</v>
      </c>
      <c r="I164" s="4">
        <v>7.4785453045114011E-2</v>
      </c>
      <c r="J164" s="4">
        <v>-0.19500000000000001</v>
      </c>
      <c r="K164" s="4">
        <v>-0.2</v>
      </c>
      <c r="L164" s="15">
        <v>-0.215</v>
      </c>
      <c r="M164" s="15">
        <v>-0.28000000000000003</v>
      </c>
      <c r="N164" s="4">
        <v>-0.12</v>
      </c>
      <c r="O164" s="4">
        <v>-3.8000000000000006E-2</v>
      </c>
      <c r="P164" s="4">
        <v>-5.7999999999999996E-2</v>
      </c>
      <c r="Q164" s="4">
        <v>-0.16500000000000001</v>
      </c>
      <c r="R164" s="4">
        <v>-0.19500000000000001</v>
      </c>
      <c r="S164" s="4">
        <v>-0.19500000000000001</v>
      </c>
      <c r="T164" s="4">
        <v>-3.9E-2</v>
      </c>
      <c r="U164" s="4">
        <v>-3.8000000000000006E-2</v>
      </c>
      <c r="V164" s="4">
        <v>0.16250000000000001</v>
      </c>
      <c r="W164" s="4">
        <v>0.16250000000000001</v>
      </c>
      <c r="X164" s="4">
        <v>0.15</v>
      </c>
      <c r="Y164" s="4">
        <v>0</v>
      </c>
      <c r="Z164" s="4">
        <v>0.16250000000000001</v>
      </c>
      <c r="AA164" s="4">
        <v>0.185</v>
      </c>
      <c r="AB164" s="4">
        <v>-1.1500000000000002E-2</v>
      </c>
      <c r="AC164" s="4">
        <v>-2.1949999999999997E-2</v>
      </c>
      <c r="AD164" s="4">
        <v>9.2500000000000013E-3</v>
      </c>
      <c r="AE164" s="4">
        <v>-5.7500000000000008E-3</v>
      </c>
      <c r="AF164" s="4">
        <v>5.0000000000000001E-3</v>
      </c>
      <c r="AG164" s="4">
        <v>1.4499999999999999E-2</v>
      </c>
      <c r="AH164" s="4">
        <v>-5.5E-2</v>
      </c>
      <c r="AI164" s="4">
        <v>-3.5000000000000003E-2</v>
      </c>
      <c r="AJ164" s="4">
        <v>-3.3500000000000002E-2</v>
      </c>
      <c r="AK164" s="4">
        <v>-9.5000000000000015E-3</v>
      </c>
      <c r="AL164" s="4">
        <v>-5.6000000000000008E-2</v>
      </c>
      <c r="AM164" s="4">
        <v>-0.04</v>
      </c>
      <c r="AN164" s="4">
        <v>-3.5000000000000005E-3</v>
      </c>
      <c r="AO164" s="4">
        <v>9.0000000000000011E-3</v>
      </c>
      <c r="AP164" s="4">
        <v>0.505</v>
      </c>
      <c r="AQ164" s="4">
        <v>2.5000000000000001E-2</v>
      </c>
      <c r="AR164" s="4">
        <v>-0.28749999999999998</v>
      </c>
      <c r="AS164" s="4">
        <v>-0.13</v>
      </c>
      <c r="AT164" s="4">
        <v>-0.19</v>
      </c>
      <c r="AU164" s="4">
        <v>-0.43</v>
      </c>
      <c r="AV164" s="4">
        <v>0</v>
      </c>
      <c r="AW164" s="4">
        <v>0</v>
      </c>
      <c r="AX164" s="4">
        <v>0.1875</v>
      </c>
      <c r="AY164" s="4">
        <v>-0.28749999999999998</v>
      </c>
      <c r="AZ164" s="4">
        <v>0</v>
      </c>
      <c r="BA164" s="4">
        <v>2.5000000000000001E-2</v>
      </c>
      <c r="BB164" s="4">
        <v>-6.9500000000000006E-2</v>
      </c>
      <c r="BC164" s="4">
        <v>-3.8000000000000006E-2</v>
      </c>
      <c r="BD164" s="4">
        <v>-4.7E-2</v>
      </c>
      <c r="BE164" s="4">
        <v>-9.5000000000000015E-3</v>
      </c>
      <c r="BF164" s="4">
        <v>-4.2999999999999997E-2</v>
      </c>
      <c r="BG164" s="4">
        <v>0</v>
      </c>
      <c r="BH164" s="4">
        <v>-5.5E-2</v>
      </c>
      <c r="BI164" s="4">
        <v>-0.17</v>
      </c>
    </row>
    <row r="165" spans="3:61" x14ac:dyDescent="0.25">
      <c r="C165">
        <v>-3.3656520000000002E-2</v>
      </c>
      <c r="E165">
        <v>3.3880000000000008</v>
      </c>
      <c r="F165" s="77">
        <v>41518</v>
      </c>
      <c r="G165" s="7">
        <v>3.4430000000000001</v>
      </c>
      <c r="H165" s="7">
        <v>0.15</v>
      </c>
      <c r="I165" s="4">
        <v>7.4788539282744995E-2</v>
      </c>
      <c r="J165" s="4">
        <v>-0.19500000000000001</v>
      </c>
      <c r="K165" s="4">
        <v>-0.2</v>
      </c>
      <c r="L165" s="15">
        <v>-0.20499999999999999</v>
      </c>
      <c r="M165" s="15">
        <v>-0.28000000000000003</v>
      </c>
      <c r="N165" s="4">
        <v>-0.11</v>
      </c>
      <c r="O165" s="4">
        <v>-3.8000000000000006E-2</v>
      </c>
      <c r="P165" s="4">
        <v>-5.7999999999999996E-2</v>
      </c>
      <c r="Q165" s="4">
        <v>-0.16500000000000001</v>
      </c>
      <c r="R165" s="4">
        <v>-0.19500000000000001</v>
      </c>
      <c r="S165" s="4">
        <v>-0.19500000000000001</v>
      </c>
      <c r="T165" s="4">
        <v>-4.2750000000000003E-2</v>
      </c>
      <c r="U165" s="4">
        <v>-3.8000000000000006E-2</v>
      </c>
      <c r="V165" s="4">
        <v>0.16</v>
      </c>
      <c r="W165" s="4">
        <v>0.16</v>
      </c>
      <c r="X165" s="4">
        <v>0.14700000000000002</v>
      </c>
      <c r="Y165" s="4">
        <v>0</v>
      </c>
      <c r="Z165" s="4">
        <v>0.16250000000000001</v>
      </c>
      <c r="AA165" s="4">
        <v>0.16250000000000001</v>
      </c>
      <c r="AB165" s="4">
        <v>-1.1500000000000002E-2</v>
      </c>
      <c r="AC165" s="4">
        <v>-2.1750000000000002E-2</v>
      </c>
      <c r="AD165" s="4">
        <v>9.2500000000000013E-3</v>
      </c>
      <c r="AE165" s="4">
        <v>-5.7500000000000008E-3</v>
      </c>
      <c r="AF165" s="4">
        <v>5.0000000000000001E-3</v>
      </c>
      <c r="AG165" s="4">
        <v>1.4499999999999999E-2</v>
      </c>
      <c r="AH165" s="4">
        <v>-5.5E-2</v>
      </c>
      <c r="AI165" s="4">
        <v>-3.2500000000000001E-2</v>
      </c>
      <c r="AJ165" s="4">
        <v>-3.85E-2</v>
      </c>
      <c r="AK165" s="4">
        <v>-1.2E-2</v>
      </c>
      <c r="AL165" s="4">
        <v>-5.6000000000000008E-2</v>
      </c>
      <c r="AM165" s="4">
        <v>-4.7500000000000001E-2</v>
      </c>
      <c r="AN165" s="4">
        <v>-3.5000000000000005E-3</v>
      </c>
      <c r="AO165" s="4">
        <v>9.0000000000000011E-3</v>
      </c>
      <c r="AP165" s="4">
        <v>0.41</v>
      </c>
      <c r="AQ165" s="4">
        <v>1.7500000000000002E-2</v>
      </c>
      <c r="AR165" s="4">
        <v>-0.28749999999999998</v>
      </c>
      <c r="AS165" s="4">
        <v>-0.13</v>
      </c>
      <c r="AT165" s="4">
        <v>-0.19</v>
      </c>
      <c r="AU165" s="4">
        <v>-0.43</v>
      </c>
      <c r="AV165" s="4">
        <v>0</v>
      </c>
      <c r="AW165" s="4">
        <v>0</v>
      </c>
      <c r="AX165" s="4">
        <v>0.1875</v>
      </c>
      <c r="AY165" s="4">
        <v>-0.28749999999999998</v>
      </c>
      <c r="AZ165" s="4">
        <v>0</v>
      </c>
      <c r="BA165" s="4">
        <v>1.7500000000000002E-2</v>
      </c>
      <c r="BB165" s="4">
        <v>-7.4499999999999997E-2</v>
      </c>
      <c r="BC165" s="4">
        <v>-3.8000000000000006E-2</v>
      </c>
      <c r="BD165" s="4">
        <v>-6.9500000000000006E-2</v>
      </c>
      <c r="BE165" s="4">
        <v>-1.2E-2</v>
      </c>
      <c r="BF165" s="4">
        <v>-4.2999999999999997E-2</v>
      </c>
      <c r="BG165" s="4">
        <v>0</v>
      </c>
      <c r="BH165" s="4">
        <v>-5.5E-2</v>
      </c>
      <c r="BI165" s="4">
        <v>-0.17</v>
      </c>
    </row>
    <row r="166" spans="3:61" x14ac:dyDescent="0.25">
      <c r="C166">
        <v>-5.1547030000000001E-2</v>
      </c>
      <c r="E166">
        <v>3.3959999999999972</v>
      </c>
      <c r="F166" s="77">
        <v>41548</v>
      </c>
      <c r="G166" s="7">
        <v>3.4510000000000005</v>
      </c>
      <c r="H166" s="7">
        <v>0.15</v>
      </c>
      <c r="I166" s="4">
        <v>7.4791525964327019E-2</v>
      </c>
      <c r="J166" s="4">
        <v>-0.19500000000000001</v>
      </c>
      <c r="K166" s="4">
        <v>-0.2</v>
      </c>
      <c r="L166" s="15">
        <v>-0.19</v>
      </c>
      <c r="M166" s="15">
        <v>-0.28000000000000003</v>
      </c>
      <c r="N166" s="4">
        <v>-9.5000000000000001E-2</v>
      </c>
      <c r="O166" s="4">
        <v>-3.8000000000000006E-2</v>
      </c>
      <c r="P166" s="4">
        <v>-5.7999999999999996E-2</v>
      </c>
      <c r="Q166" s="4">
        <v>-0.16500000000000001</v>
      </c>
      <c r="R166" s="4">
        <v>-0.19500000000000001</v>
      </c>
      <c r="S166" s="4">
        <v>-0.19500000000000001</v>
      </c>
      <c r="T166" s="4">
        <v>-4.7750000000000008E-2</v>
      </c>
      <c r="U166" s="4">
        <v>-3.8000000000000006E-2</v>
      </c>
      <c r="V166" s="4">
        <v>0.17499999999999999</v>
      </c>
      <c r="W166" s="4">
        <v>0.17499999999999999</v>
      </c>
      <c r="X166" s="4">
        <v>0.16300000000000001</v>
      </c>
      <c r="Y166" s="4">
        <v>0</v>
      </c>
      <c r="Z166" s="4">
        <v>0.16500000000000001</v>
      </c>
      <c r="AA166" s="4">
        <v>0.185</v>
      </c>
      <c r="AB166" s="4">
        <v>-1.1500000000000002E-2</v>
      </c>
      <c r="AC166" s="4">
        <v>-2.1750000000000002E-2</v>
      </c>
      <c r="AD166" s="4">
        <v>-6.5000000000000006E-3</v>
      </c>
      <c r="AE166" s="4">
        <v>-2.1499999999999998E-2</v>
      </c>
      <c r="AF166" s="4">
        <v>5.0000000000000001E-3</v>
      </c>
      <c r="AG166" s="4">
        <v>1.4499999999999999E-2</v>
      </c>
      <c r="AH166" s="4">
        <v>-5.5E-2</v>
      </c>
      <c r="AI166" s="4">
        <v>-3.2500000000000001E-2</v>
      </c>
      <c r="AJ166" s="4">
        <v>-3.85E-2</v>
      </c>
      <c r="AK166" s="4">
        <v>-1.2E-2</v>
      </c>
      <c r="AL166" s="4">
        <v>-4.0999999999999995E-2</v>
      </c>
      <c r="AM166" s="4">
        <v>-5.7500000000000002E-2</v>
      </c>
      <c r="AN166" s="4">
        <v>-3.5000000000000005E-3</v>
      </c>
      <c r="AO166" s="4">
        <v>9.0000000000000011E-3</v>
      </c>
      <c r="AP166" s="4">
        <v>0.34499999999999997</v>
      </c>
      <c r="AQ166" s="4">
        <v>7.4999999999999997E-3</v>
      </c>
      <c r="AR166" s="4">
        <v>-0.28749999999999998</v>
      </c>
      <c r="AS166" s="4">
        <v>-0.13</v>
      </c>
      <c r="AT166" s="4">
        <v>-0.19</v>
      </c>
      <c r="AU166" s="4">
        <v>-0.43</v>
      </c>
      <c r="AV166" s="4">
        <v>0</v>
      </c>
      <c r="AW166" s="4">
        <v>0</v>
      </c>
      <c r="AX166" s="4">
        <v>0.1875</v>
      </c>
      <c r="AY166" s="4">
        <v>-0.28749999999999998</v>
      </c>
      <c r="AZ166" s="4">
        <v>0</v>
      </c>
      <c r="BA166" s="4">
        <v>7.4999999999999997E-3</v>
      </c>
      <c r="BB166" s="4">
        <v>-7.9500000000000001E-2</v>
      </c>
      <c r="BC166" s="4">
        <v>-3.8000000000000006E-2</v>
      </c>
      <c r="BD166" s="4">
        <v>-6.9500000000000006E-2</v>
      </c>
      <c r="BE166" s="4">
        <v>-1.2E-2</v>
      </c>
      <c r="BF166" s="4">
        <v>-4.2999999999999997E-2</v>
      </c>
      <c r="BG166" s="4">
        <v>0</v>
      </c>
      <c r="BH166" s="4">
        <v>-5.5E-2</v>
      </c>
      <c r="BI166" s="4">
        <v>-0.17</v>
      </c>
    </row>
    <row r="167" spans="3:61" x14ac:dyDescent="0.25">
      <c r="C167">
        <v>-5.3437249999999999E-2</v>
      </c>
      <c r="E167">
        <v>3.4459999999999984</v>
      </c>
      <c r="F167" s="77">
        <v>41579</v>
      </c>
      <c r="G167" s="7">
        <v>3.5010000000000003</v>
      </c>
      <c r="H167" s="7">
        <v>0.15</v>
      </c>
      <c r="I167" s="4">
        <v>7.4794612201965011E-2</v>
      </c>
      <c r="J167" s="4">
        <v>-0.19</v>
      </c>
      <c r="K167" s="4">
        <v>-0.19500000000000001</v>
      </c>
      <c r="L167" s="15">
        <v>-0.1525</v>
      </c>
      <c r="M167" s="15">
        <v>-0.27500000000000002</v>
      </c>
      <c r="N167" s="4">
        <v>-5.7500000000000002E-2</v>
      </c>
      <c r="O167" s="4">
        <v>-3.7499999999999999E-2</v>
      </c>
      <c r="P167" s="4">
        <v>-7.2499999999999995E-2</v>
      </c>
      <c r="Q167" s="4">
        <v>-0.16</v>
      </c>
      <c r="R167" s="4">
        <v>-0.19</v>
      </c>
      <c r="S167" s="4">
        <v>-0.19</v>
      </c>
      <c r="T167" s="4">
        <v>-6.7500000000000004E-2</v>
      </c>
      <c r="U167" s="4">
        <v>-3.7499999999999999E-2</v>
      </c>
      <c r="V167" s="4">
        <v>0.215</v>
      </c>
      <c r="W167" s="4">
        <v>0.215</v>
      </c>
      <c r="X167" s="4">
        <v>0.23499999999999999</v>
      </c>
      <c r="Y167" s="4">
        <v>0</v>
      </c>
      <c r="Z167" s="4">
        <v>0.24</v>
      </c>
      <c r="AA167" s="4">
        <v>0.28749999999999998</v>
      </c>
      <c r="AB167" s="4">
        <v>-1.4499999999999999E-2</v>
      </c>
      <c r="AC167" s="4">
        <v>-3.2500000000000001E-2</v>
      </c>
      <c r="AD167" s="4">
        <v>-5.5000000000000005E-3</v>
      </c>
      <c r="AE167" s="4">
        <v>-2.0499999999999997E-2</v>
      </c>
      <c r="AF167" s="4">
        <v>5.0000000000000001E-3</v>
      </c>
      <c r="AG167" s="4">
        <v>1.6500000000000001E-2</v>
      </c>
      <c r="AH167" s="4">
        <v>-5.7500000000000002E-2</v>
      </c>
      <c r="AI167" s="4">
        <v>-2.8000000000000004E-2</v>
      </c>
      <c r="AJ167" s="4">
        <v>-3.6499999999999998E-2</v>
      </c>
      <c r="AK167" s="4">
        <v>-4.5000000000000005E-3</v>
      </c>
      <c r="AL167" s="4">
        <v>-4.2500000000000003E-2</v>
      </c>
      <c r="AM167" s="4">
        <v>-9.7500000000000003E-2</v>
      </c>
      <c r="AN167" s="4">
        <v>1.5E-3</v>
      </c>
      <c r="AO167" s="4">
        <v>1.6E-2</v>
      </c>
      <c r="AP167" s="4">
        <v>0.72499999999999998</v>
      </c>
      <c r="AQ167" s="4">
        <v>-3.2500000000000001E-2</v>
      </c>
      <c r="AR167" s="4">
        <v>-0.245</v>
      </c>
      <c r="AS167" s="4">
        <v>-0.14499999999999999</v>
      </c>
      <c r="AT167" s="4">
        <v>-0.19</v>
      </c>
      <c r="AU167" s="4">
        <v>-0.14499999999999999</v>
      </c>
      <c r="AV167" s="4">
        <v>0</v>
      </c>
      <c r="AW167" s="4">
        <v>0</v>
      </c>
      <c r="AX167" s="4">
        <v>0.1</v>
      </c>
      <c r="AY167" s="4">
        <v>-0.245</v>
      </c>
      <c r="AZ167" s="4">
        <v>0</v>
      </c>
      <c r="BA167" s="4">
        <v>-3.2500000000000001E-2</v>
      </c>
      <c r="BB167" s="4">
        <v>-0.10200000000000001</v>
      </c>
      <c r="BC167" s="4">
        <v>-3.7499999999999999E-2</v>
      </c>
      <c r="BD167" s="4">
        <v>-7.4499999999999997E-2</v>
      </c>
      <c r="BE167" s="4">
        <v>-9.5000000000000015E-3</v>
      </c>
      <c r="BF167" s="4">
        <v>-5.7500000000000002E-2</v>
      </c>
      <c r="BG167" s="4">
        <v>0</v>
      </c>
      <c r="BH167" s="4">
        <v>-5.7500000000000002E-2</v>
      </c>
      <c r="BI167" s="4">
        <v>-0.17</v>
      </c>
    </row>
    <row r="168" spans="3:61" x14ac:dyDescent="0.25">
      <c r="C168">
        <v>-5.7335320000000002E-2</v>
      </c>
      <c r="E168">
        <v>3.5160000000000018</v>
      </c>
      <c r="F168" s="77">
        <v>41609</v>
      </c>
      <c r="G168" s="7">
        <v>3.5710000000000002</v>
      </c>
      <c r="H168" s="7">
        <v>0.15</v>
      </c>
      <c r="I168" s="4">
        <v>7.4797598883553015E-2</v>
      </c>
      <c r="J168" s="4">
        <v>-0.19750000000000001</v>
      </c>
      <c r="K168" s="4">
        <v>-0.20250000000000001</v>
      </c>
      <c r="L168" s="15">
        <v>-0.14499999999999999</v>
      </c>
      <c r="M168" s="15">
        <v>-0.28249999999999997</v>
      </c>
      <c r="N168" s="4">
        <v>-0.05</v>
      </c>
      <c r="O168" s="4">
        <v>-3.7499999999999999E-2</v>
      </c>
      <c r="P168" s="4">
        <v>-7.2499999999999995E-2</v>
      </c>
      <c r="Q168" s="4">
        <v>-0.16750000000000001</v>
      </c>
      <c r="R168" s="4">
        <v>-0.19750000000000001</v>
      </c>
      <c r="S168" s="4">
        <v>-0.19750000000000001</v>
      </c>
      <c r="T168" s="4">
        <v>-7.8750000000000001E-2</v>
      </c>
      <c r="U168" s="4">
        <v>-3.7499999999999999E-2</v>
      </c>
      <c r="V168" s="4">
        <v>0.255</v>
      </c>
      <c r="W168" s="4">
        <v>0.255</v>
      </c>
      <c r="X168" s="4">
        <v>0.27500000000000002</v>
      </c>
      <c r="Y168" s="4">
        <v>0</v>
      </c>
      <c r="Z168" s="4">
        <v>0.29499999999999998</v>
      </c>
      <c r="AA168" s="4">
        <v>0.33750000000000002</v>
      </c>
      <c r="AB168" s="4">
        <v>-1.4499999999999999E-2</v>
      </c>
      <c r="AC168" s="4">
        <v>-2.5000000000000001E-2</v>
      </c>
      <c r="AD168" s="4">
        <v>-5.5000000000000005E-3</v>
      </c>
      <c r="AE168" s="4">
        <v>-2.0499999999999997E-2</v>
      </c>
      <c r="AF168" s="4">
        <v>5.0000000000000001E-3</v>
      </c>
      <c r="AG168" s="4">
        <v>1.6500000000000001E-2</v>
      </c>
      <c r="AH168" s="4">
        <v>-5.7500000000000002E-2</v>
      </c>
      <c r="AI168" s="4">
        <v>-2.6499999999999999E-2</v>
      </c>
      <c r="AJ168" s="4">
        <v>-3.9E-2</v>
      </c>
      <c r="AK168" s="4">
        <v>-4.5000000000000005E-3</v>
      </c>
      <c r="AL168" s="4">
        <v>-4.2500000000000003E-2</v>
      </c>
      <c r="AM168" s="4">
        <v>-0.12</v>
      </c>
      <c r="AN168" s="4">
        <v>1.5E-3</v>
      </c>
      <c r="AO168" s="4">
        <v>1.6E-2</v>
      </c>
      <c r="AP168" s="4">
        <v>1.0449999999999999</v>
      </c>
      <c r="AQ168" s="4">
        <v>-5.5E-2</v>
      </c>
      <c r="AR168" s="4">
        <v>-0.245</v>
      </c>
      <c r="AS168" s="4">
        <v>-0.14499999999999999</v>
      </c>
      <c r="AT168" s="4">
        <v>-0.19</v>
      </c>
      <c r="AU168" s="4">
        <v>-7.4999999999999997E-2</v>
      </c>
      <c r="AV168" s="4">
        <v>0</v>
      </c>
      <c r="AW168" s="4">
        <v>0</v>
      </c>
      <c r="AX168" s="4">
        <v>0.1</v>
      </c>
      <c r="AY168" s="4">
        <v>-0.245</v>
      </c>
      <c r="AZ168" s="4">
        <v>0</v>
      </c>
      <c r="BA168" s="4">
        <v>-5.5E-2</v>
      </c>
      <c r="BB168" s="4">
        <v>-0.11450000000000002</v>
      </c>
      <c r="BC168" s="4">
        <v>-3.7499999999999999E-2</v>
      </c>
      <c r="BD168" s="4">
        <v>-9.7000000000000017E-2</v>
      </c>
      <c r="BE168" s="4">
        <v>-9.5000000000000015E-3</v>
      </c>
      <c r="BF168" s="4">
        <v>-5.7500000000000002E-2</v>
      </c>
      <c r="BG168" s="4">
        <v>0</v>
      </c>
      <c r="BH168" s="4">
        <v>-5.7500000000000002E-2</v>
      </c>
      <c r="BI168" s="4">
        <v>-0.17</v>
      </c>
    </row>
    <row r="169" spans="3:61" x14ac:dyDescent="0.25">
      <c r="C169">
        <v>2.8434029999999999E-2</v>
      </c>
      <c r="E169">
        <v>3.7829999999999999</v>
      </c>
      <c r="F169" s="77">
        <v>41640</v>
      </c>
      <c r="G169" s="7">
        <v>3.8380000000000001</v>
      </c>
      <c r="H169" s="7">
        <v>0.15</v>
      </c>
      <c r="I169" s="4">
        <v>7.4800685121197016E-2</v>
      </c>
      <c r="J169" s="4">
        <v>-0.2</v>
      </c>
      <c r="K169" s="4">
        <v>-0.20499999999999999</v>
      </c>
      <c r="L169" s="15">
        <v>-0.13</v>
      </c>
      <c r="M169" s="15">
        <v>-0.26500000000000001</v>
      </c>
      <c r="N169" s="4">
        <v>-3.5000000000000003E-2</v>
      </c>
      <c r="O169" s="4">
        <v>-3.7499999999999999E-2</v>
      </c>
      <c r="P169" s="4">
        <v>-7.2499999999999995E-2</v>
      </c>
      <c r="Q169" s="4">
        <v>-0.17</v>
      </c>
      <c r="R169" s="4">
        <v>-0.2</v>
      </c>
      <c r="S169" s="4">
        <v>-0.2</v>
      </c>
      <c r="T169" s="4">
        <v>-0.08</v>
      </c>
      <c r="U169" s="4">
        <v>-3.7499999999999999E-2</v>
      </c>
      <c r="V169" s="4">
        <v>0.26750000000000002</v>
      </c>
      <c r="W169" s="4">
        <v>0.26750000000000002</v>
      </c>
      <c r="X169" s="4">
        <v>0.28499999999999998</v>
      </c>
      <c r="Y169" s="4">
        <v>0</v>
      </c>
      <c r="Z169" s="4">
        <v>0.34250000000000003</v>
      </c>
      <c r="AA169" s="4">
        <v>0.4375</v>
      </c>
      <c r="AB169" s="4">
        <v>-0.01</v>
      </c>
      <c r="AC169" s="4">
        <v>-2.5000000000000001E-2</v>
      </c>
      <c r="AD169" s="4">
        <v>-5.5000000000000005E-3</v>
      </c>
      <c r="AE169" s="4">
        <v>-2.0499999999999997E-2</v>
      </c>
      <c r="AF169" s="4">
        <v>5.0000000000000001E-3</v>
      </c>
      <c r="AG169" s="4">
        <v>1.6500000000000001E-2</v>
      </c>
      <c r="AH169" s="4">
        <v>-5.7500000000000002E-2</v>
      </c>
      <c r="AI169" s="4">
        <v>-2.6499999999999999E-2</v>
      </c>
      <c r="AJ169" s="4">
        <v>-3.9E-2</v>
      </c>
      <c r="AK169" s="4">
        <v>-4.5000000000000005E-3</v>
      </c>
      <c r="AL169" s="4">
        <v>-4.6500000000000007E-2</v>
      </c>
      <c r="AM169" s="4">
        <v>-0.1225</v>
      </c>
      <c r="AN169" s="4">
        <v>3.5000000000000005E-3</v>
      </c>
      <c r="AO169" s="4">
        <v>1.6E-2</v>
      </c>
      <c r="AP169" s="4">
        <v>1.52</v>
      </c>
      <c r="AQ169" s="4">
        <v>-5.7500000000000002E-2</v>
      </c>
      <c r="AR169" s="4">
        <v>-0.24</v>
      </c>
      <c r="AS169" s="4">
        <v>-0.14499999999999999</v>
      </c>
      <c r="AT169" s="4">
        <v>-0.19</v>
      </c>
      <c r="AU169" s="4">
        <v>-5.5E-2</v>
      </c>
      <c r="AV169" s="4">
        <v>0</v>
      </c>
      <c r="AW169" s="4">
        <v>0</v>
      </c>
      <c r="AX169" s="4">
        <v>0.1</v>
      </c>
      <c r="AY169" s="4">
        <v>-0.24</v>
      </c>
      <c r="AZ169" s="4">
        <v>0</v>
      </c>
      <c r="BA169" s="4">
        <v>-5.7500000000000002E-2</v>
      </c>
      <c r="BB169" s="4">
        <v>-0.12200000000000001</v>
      </c>
      <c r="BC169" s="4">
        <v>-3.7499999999999999E-2</v>
      </c>
      <c r="BD169" s="4">
        <v>-0.1</v>
      </c>
      <c r="BE169" s="4">
        <v>-9.5000000000000015E-3</v>
      </c>
      <c r="BF169" s="4">
        <v>-5.7500000000000002E-2</v>
      </c>
      <c r="BG169" s="4">
        <v>0</v>
      </c>
      <c r="BH169" s="4">
        <v>-5.7500000000000002E-2</v>
      </c>
      <c r="BI169" s="4">
        <v>-0.17</v>
      </c>
    </row>
    <row r="170" spans="3:61" x14ac:dyDescent="0.25">
      <c r="C170">
        <v>3.0907440000000001E-2</v>
      </c>
      <c r="E170">
        <v>3.7</v>
      </c>
      <c r="F170" s="77">
        <v>41671</v>
      </c>
      <c r="G170" s="7">
        <v>3.7549999999999999</v>
      </c>
      <c r="H170" s="7">
        <v>0.15</v>
      </c>
      <c r="I170" s="4">
        <v>7.4803771358844001E-2</v>
      </c>
      <c r="J170" s="4">
        <v>-0.20250000000000001</v>
      </c>
      <c r="K170" s="4">
        <v>-0.20749999999999999</v>
      </c>
      <c r="L170" s="15">
        <v>-0.13</v>
      </c>
      <c r="M170" s="15">
        <v>-0.26750000000000002</v>
      </c>
      <c r="N170" s="4">
        <v>-3.5000000000000003E-2</v>
      </c>
      <c r="O170" s="4">
        <v>-3.7499999999999999E-2</v>
      </c>
      <c r="P170" s="4">
        <v>-7.2499999999999995E-2</v>
      </c>
      <c r="Q170" s="4">
        <v>-0.17249999999999999</v>
      </c>
      <c r="R170" s="4">
        <v>-0.20250000000000001</v>
      </c>
      <c r="S170" s="4">
        <v>-0.20250000000000001</v>
      </c>
      <c r="T170" s="4">
        <v>-7.1249999999999994E-2</v>
      </c>
      <c r="U170" s="4">
        <v>-3.7499999999999999E-2</v>
      </c>
      <c r="V170" s="4">
        <v>0.245</v>
      </c>
      <c r="W170" s="4">
        <v>0.245</v>
      </c>
      <c r="X170" s="4">
        <v>0.26</v>
      </c>
      <c r="Y170" s="4">
        <v>0</v>
      </c>
      <c r="Z170" s="4">
        <v>0.33750000000000002</v>
      </c>
      <c r="AA170" s="4">
        <v>0.435</v>
      </c>
      <c r="AB170" s="4">
        <v>-0.01</v>
      </c>
      <c r="AC170" s="4">
        <v>-2.5000000000000001E-2</v>
      </c>
      <c r="AD170" s="4">
        <v>-5.5000000000000005E-3</v>
      </c>
      <c r="AE170" s="4">
        <v>-2.0499999999999997E-2</v>
      </c>
      <c r="AF170" s="4">
        <v>5.0000000000000001E-3</v>
      </c>
      <c r="AG170" s="4">
        <v>1.6500000000000001E-2</v>
      </c>
      <c r="AH170" s="4">
        <v>-5.7500000000000002E-2</v>
      </c>
      <c r="AI170" s="4">
        <v>-2.6499999999999999E-2</v>
      </c>
      <c r="AJ170" s="4">
        <v>-3.9E-2</v>
      </c>
      <c r="AK170" s="4">
        <v>-4.5000000000000005E-3</v>
      </c>
      <c r="AL170" s="4">
        <v>-4.2500000000000003E-2</v>
      </c>
      <c r="AM170" s="4">
        <v>-0.105</v>
      </c>
      <c r="AN170" s="4">
        <v>3.5000000000000005E-3</v>
      </c>
      <c r="AO170" s="4">
        <v>1.6E-2</v>
      </c>
      <c r="AP170" s="4">
        <v>1.4</v>
      </c>
      <c r="AQ170" s="4">
        <v>-0.04</v>
      </c>
      <c r="AR170" s="4">
        <v>-0.24</v>
      </c>
      <c r="AS170" s="4">
        <v>-0.14499999999999999</v>
      </c>
      <c r="AT170" s="4">
        <v>-0.19</v>
      </c>
      <c r="AU170" s="4">
        <v>-7.4999999999999997E-2</v>
      </c>
      <c r="AV170" s="4">
        <v>0</v>
      </c>
      <c r="AW170" s="4">
        <v>0</v>
      </c>
      <c r="AX170" s="4">
        <v>0.1</v>
      </c>
      <c r="AY170" s="4">
        <v>-0.24</v>
      </c>
      <c r="AZ170" s="4">
        <v>0</v>
      </c>
      <c r="BA170" s="4">
        <v>-0.04</v>
      </c>
      <c r="BB170" s="4">
        <v>-0.12200000000000001</v>
      </c>
      <c r="BC170" s="4">
        <v>-3.7499999999999999E-2</v>
      </c>
      <c r="BD170" s="4">
        <v>-0.08</v>
      </c>
      <c r="BE170" s="4">
        <v>-9.5000000000000015E-3</v>
      </c>
      <c r="BF170" s="4">
        <v>-5.7500000000000002E-2</v>
      </c>
      <c r="BG170" s="4">
        <v>0</v>
      </c>
      <c r="BH170" s="4">
        <v>-5.7500000000000002E-2</v>
      </c>
      <c r="BI170" s="4">
        <v>-0.17</v>
      </c>
    </row>
    <row r="171" spans="3:61" x14ac:dyDescent="0.25">
      <c r="C171">
        <v>-7.5305280000000002E-2</v>
      </c>
      <c r="E171">
        <v>3.5870000000000011</v>
      </c>
      <c r="F171" s="77">
        <v>41699</v>
      </c>
      <c r="G171" s="7">
        <v>3.6419999999999999</v>
      </c>
      <c r="H171" s="7">
        <v>0.15</v>
      </c>
      <c r="I171" s="4">
        <v>7.4806558928335015E-2</v>
      </c>
      <c r="J171" s="4">
        <v>-0.20499999999999999</v>
      </c>
      <c r="K171" s="4">
        <v>-0.21</v>
      </c>
      <c r="L171" s="15">
        <v>-0.13</v>
      </c>
      <c r="M171" s="15">
        <v>-0.27</v>
      </c>
      <c r="N171" s="4">
        <v>-3.5000000000000003E-2</v>
      </c>
      <c r="O171" s="4">
        <v>-3.7499999999999999E-2</v>
      </c>
      <c r="P171" s="4">
        <v>-7.2499999999999995E-2</v>
      </c>
      <c r="Q171" s="4">
        <v>-0.17499999999999999</v>
      </c>
      <c r="R171" s="4">
        <v>-0.20499999999999999</v>
      </c>
      <c r="S171" s="4">
        <v>-0.20499999999999999</v>
      </c>
      <c r="T171" s="4">
        <v>-6.5000000000000002E-2</v>
      </c>
      <c r="U171" s="4">
        <v>-3.7499999999999999E-2</v>
      </c>
      <c r="V171" s="4">
        <v>0.24249999999999999</v>
      </c>
      <c r="W171" s="4">
        <v>0.24249999999999999</v>
      </c>
      <c r="X171" s="4">
        <v>0.25800000000000001</v>
      </c>
      <c r="Y171" s="4">
        <v>0</v>
      </c>
      <c r="Z171" s="4">
        <v>0.26</v>
      </c>
      <c r="AA171" s="4">
        <v>0.30249999999999999</v>
      </c>
      <c r="AB171" s="4">
        <v>-0.01</v>
      </c>
      <c r="AC171" s="4">
        <v>-2.5000000000000001E-2</v>
      </c>
      <c r="AD171" s="4">
        <v>1.03E-2</v>
      </c>
      <c r="AE171" s="4">
        <v>-4.7000000000000002E-3</v>
      </c>
      <c r="AF171" s="4">
        <v>5.0000000000000001E-3</v>
      </c>
      <c r="AG171" s="4">
        <v>1.6500000000000001E-2</v>
      </c>
      <c r="AH171" s="4">
        <v>-5.7500000000000002E-2</v>
      </c>
      <c r="AI171" s="4">
        <v>-2.6499999999999999E-2</v>
      </c>
      <c r="AJ171" s="4">
        <v>-2.9500000000000002E-2</v>
      </c>
      <c r="AK171" s="4">
        <v>-4.5000000000000005E-3</v>
      </c>
      <c r="AL171" s="4">
        <v>-4.4000000000000004E-2</v>
      </c>
      <c r="AM171" s="4">
        <v>-9.2499999999999999E-2</v>
      </c>
      <c r="AN171" s="4">
        <v>3.5000000000000005E-3</v>
      </c>
      <c r="AO171" s="4">
        <v>1.6E-2</v>
      </c>
      <c r="AP171" s="4">
        <v>0.88</v>
      </c>
      <c r="AQ171" s="4">
        <v>-2.75E-2</v>
      </c>
      <c r="AR171" s="4">
        <v>-0.24</v>
      </c>
      <c r="AS171" s="4">
        <v>-0.14499999999999999</v>
      </c>
      <c r="AT171" s="4">
        <v>-0.19</v>
      </c>
      <c r="AU171" s="4">
        <v>-0.24</v>
      </c>
      <c r="AV171" s="4">
        <v>0</v>
      </c>
      <c r="AW171" s="4">
        <v>0</v>
      </c>
      <c r="AX171" s="4">
        <v>0.1</v>
      </c>
      <c r="AY171" s="4">
        <v>-0.24</v>
      </c>
      <c r="AZ171" s="4">
        <v>0</v>
      </c>
      <c r="BA171" s="4">
        <v>-2.75E-2</v>
      </c>
      <c r="BB171" s="4">
        <v>-9.9500000000000019E-2</v>
      </c>
      <c r="BC171" s="4">
        <v>-3.7499999999999999E-2</v>
      </c>
      <c r="BD171" s="4">
        <v>-7.4999999999999997E-2</v>
      </c>
      <c r="BE171" s="4">
        <v>-9.5000000000000015E-3</v>
      </c>
      <c r="BF171" s="4">
        <v>-5.7500000000000002E-2</v>
      </c>
      <c r="BG171" s="4">
        <v>0</v>
      </c>
      <c r="BH171" s="4">
        <v>-5.7500000000000002E-2</v>
      </c>
      <c r="BI171" s="4">
        <v>-0.17</v>
      </c>
    </row>
    <row r="172" spans="3:61" x14ac:dyDescent="0.25">
      <c r="C172">
        <v>-4.8246039999999997E-2</v>
      </c>
      <c r="E172">
        <v>3.4750000000000001</v>
      </c>
      <c r="F172" s="77">
        <v>41730</v>
      </c>
      <c r="G172" s="7">
        <v>3.53</v>
      </c>
      <c r="H172" s="7">
        <v>0.15</v>
      </c>
      <c r="I172" s="4">
        <v>7.4809645165988009E-2</v>
      </c>
      <c r="J172" s="4">
        <v>-0.19500000000000001</v>
      </c>
      <c r="K172" s="4">
        <v>-0.2</v>
      </c>
      <c r="L172" s="15">
        <v>-0.17499999999999999</v>
      </c>
      <c r="M172" s="15">
        <v>-0.26</v>
      </c>
      <c r="N172" s="4">
        <v>-0.08</v>
      </c>
      <c r="O172" s="4">
        <v>-0.03</v>
      </c>
      <c r="P172" s="4">
        <v>-5.5500000000000001E-2</v>
      </c>
      <c r="Q172" s="4">
        <v>-0.16500000000000001</v>
      </c>
      <c r="R172" s="4">
        <v>-0.19500000000000001</v>
      </c>
      <c r="S172" s="4">
        <v>-0.19500000000000001</v>
      </c>
      <c r="T172" s="4">
        <v>-4.2500000000000003E-2</v>
      </c>
      <c r="U172" s="4">
        <v>-3.5000000000000003E-2</v>
      </c>
      <c r="V172" s="4">
        <v>0.1925</v>
      </c>
      <c r="W172" s="4">
        <v>0.1925</v>
      </c>
      <c r="X172" s="4">
        <v>0.16300000000000001</v>
      </c>
      <c r="Y172" s="4">
        <v>0</v>
      </c>
      <c r="Z172" s="4">
        <v>0.17749999999999999</v>
      </c>
      <c r="AA172" s="4">
        <v>0.19750000000000001</v>
      </c>
      <c r="AB172" s="4">
        <v>-9.5000000000000015E-3</v>
      </c>
      <c r="AC172" s="4">
        <v>-2.0199999999999999E-2</v>
      </c>
      <c r="AD172" s="4">
        <v>1.03E-2</v>
      </c>
      <c r="AE172" s="4">
        <v>-4.7000000000000002E-3</v>
      </c>
      <c r="AF172" s="4">
        <v>5.0000000000000001E-3</v>
      </c>
      <c r="AG172" s="4">
        <v>1.6500000000000001E-2</v>
      </c>
      <c r="AH172" s="4">
        <v>-5.5E-2</v>
      </c>
      <c r="AI172" s="4">
        <v>-3.1000000000000003E-2</v>
      </c>
      <c r="AJ172" s="4">
        <v>-3.4000000000000002E-2</v>
      </c>
      <c r="AK172" s="4">
        <v>-9.5000000000000015E-3</v>
      </c>
      <c r="AL172" s="4">
        <v>-5.4000000000000006E-2</v>
      </c>
      <c r="AM172" s="4">
        <v>-0.05</v>
      </c>
      <c r="AN172" s="4">
        <v>-1.5E-3</v>
      </c>
      <c r="AO172" s="4">
        <v>9.0000000000000011E-3</v>
      </c>
      <c r="AP172" s="4">
        <v>0.505</v>
      </c>
      <c r="AQ172" s="4">
        <v>1.4999999999999999E-2</v>
      </c>
      <c r="AR172" s="4">
        <v>-0.26750000000000002</v>
      </c>
      <c r="AS172" s="4">
        <v>-0.13</v>
      </c>
      <c r="AT172" s="4">
        <v>-0.19</v>
      </c>
      <c r="AU172" s="4">
        <v>-0.43</v>
      </c>
      <c r="AV172" s="4">
        <v>0</v>
      </c>
      <c r="AW172" s="4">
        <v>0</v>
      </c>
      <c r="AX172" s="4">
        <v>0.1875</v>
      </c>
      <c r="AY172" s="4">
        <v>-0.26750000000000002</v>
      </c>
      <c r="AZ172" s="4">
        <v>0</v>
      </c>
      <c r="BA172" s="4">
        <v>1.4999999999999999E-2</v>
      </c>
      <c r="BB172" s="4">
        <v>-0.06</v>
      </c>
      <c r="BC172" s="4">
        <v>-3.5000000000000003E-2</v>
      </c>
      <c r="BD172" s="4">
        <v>-0.04</v>
      </c>
      <c r="BE172" s="4">
        <v>-9.5000000000000015E-3</v>
      </c>
      <c r="BF172" s="4">
        <v>-4.0500000000000001E-2</v>
      </c>
      <c r="BG172" s="4">
        <v>0</v>
      </c>
      <c r="BH172" s="4">
        <v>-5.5E-2</v>
      </c>
      <c r="BI172" s="4">
        <v>-0.17</v>
      </c>
    </row>
    <row r="173" spans="3:61" x14ac:dyDescent="0.25">
      <c r="C173">
        <v>-2.9587490000000001E-2</v>
      </c>
      <c r="E173">
        <v>3.4640000000000013</v>
      </c>
      <c r="F173" s="77">
        <v>41760</v>
      </c>
      <c r="G173" s="7">
        <v>3.5190000000000006</v>
      </c>
      <c r="H173" s="7">
        <v>0.15</v>
      </c>
      <c r="I173" s="4">
        <v>7.4812631847590003E-2</v>
      </c>
      <c r="J173" s="4">
        <v>-0.19500000000000001</v>
      </c>
      <c r="K173" s="4">
        <v>-0.2</v>
      </c>
      <c r="L173" s="15">
        <v>-0.20499999999999999</v>
      </c>
      <c r="M173" s="15">
        <v>-0.26</v>
      </c>
      <c r="N173" s="4">
        <v>-9.5000000000000001E-2</v>
      </c>
      <c r="O173" s="4">
        <v>-0.03</v>
      </c>
      <c r="P173" s="4">
        <v>-5.5500000000000001E-2</v>
      </c>
      <c r="Q173" s="4">
        <v>-0.16500000000000001</v>
      </c>
      <c r="R173" s="4">
        <v>-0.19500000000000001</v>
      </c>
      <c r="S173" s="4">
        <v>-0.19500000000000001</v>
      </c>
      <c r="T173" s="4">
        <v>-4.2500000000000003E-2</v>
      </c>
      <c r="U173" s="4">
        <v>-3.5000000000000003E-2</v>
      </c>
      <c r="V173" s="4">
        <v>0.1825</v>
      </c>
      <c r="W173" s="4">
        <v>0.1825</v>
      </c>
      <c r="X173" s="4">
        <v>0.16300000000000001</v>
      </c>
      <c r="Y173" s="4">
        <v>0</v>
      </c>
      <c r="Z173" s="4">
        <v>0.16250000000000001</v>
      </c>
      <c r="AA173" s="4">
        <v>0.17249999999999999</v>
      </c>
      <c r="AB173" s="4">
        <v>-9.5000000000000015E-3</v>
      </c>
      <c r="AC173" s="4">
        <v>-2.0449999999999999E-2</v>
      </c>
      <c r="AD173" s="4">
        <v>1.0050000000000002E-2</v>
      </c>
      <c r="AE173" s="4">
        <v>-4.9500000000000004E-3</v>
      </c>
      <c r="AF173" s="4">
        <v>5.0000000000000001E-3</v>
      </c>
      <c r="AG173" s="4">
        <v>1.6500000000000001E-2</v>
      </c>
      <c r="AH173" s="4">
        <v>-5.5E-2</v>
      </c>
      <c r="AI173" s="4">
        <v>-3.1000000000000003E-2</v>
      </c>
      <c r="AJ173" s="4">
        <v>-3.4000000000000002E-2</v>
      </c>
      <c r="AK173" s="4">
        <v>-9.5000000000000015E-3</v>
      </c>
      <c r="AL173" s="4">
        <v>-5.4000000000000006E-2</v>
      </c>
      <c r="AM173" s="4">
        <v>-0.05</v>
      </c>
      <c r="AN173" s="4">
        <v>-1.5E-3</v>
      </c>
      <c r="AO173" s="4">
        <v>9.0000000000000011E-3</v>
      </c>
      <c r="AP173" s="4">
        <v>0.40500000000000003</v>
      </c>
      <c r="AQ173" s="4">
        <v>1.4999999999999999E-2</v>
      </c>
      <c r="AR173" s="4">
        <v>-0.26750000000000002</v>
      </c>
      <c r="AS173" s="4">
        <v>-0.13</v>
      </c>
      <c r="AT173" s="4">
        <v>-0.19</v>
      </c>
      <c r="AU173" s="4">
        <v>-0.43</v>
      </c>
      <c r="AV173" s="4">
        <v>0</v>
      </c>
      <c r="AW173" s="4">
        <v>0</v>
      </c>
      <c r="AX173" s="4">
        <v>0.1875</v>
      </c>
      <c r="AY173" s="4">
        <v>-0.26750000000000002</v>
      </c>
      <c r="AZ173" s="4">
        <v>0</v>
      </c>
      <c r="BA173" s="4">
        <v>1.4999999999999999E-2</v>
      </c>
      <c r="BB173" s="4">
        <v>-0.06</v>
      </c>
      <c r="BC173" s="4">
        <v>-3.5000000000000003E-2</v>
      </c>
      <c r="BD173" s="4">
        <v>-4.2500000000000003E-2</v>
      </c>
      <c r="BE173" s="4">
        <v>-9.5000000000000015E-3</v>
      </c>
      <c r="BF173" s="4">
        <v>-4.0500000000000001E-2</v>
      </c>
      <c r="BG173" s="4">
        <v>0</v>
      </c>
      <c r="BH173" s="4">
        <v>-5.5E-2</v>
      </c>
      <c r="BI173" s="4">
        <v>-0.17</v>
      </c>
    </row>
    <row r="174" spans="3:61" x14ac:dyDescent="0.25">
      <c r="C174">
        <v>-4.9472099999999998E-2</v>
      </c>
      <c r="E174">
        <v>3.47</v>
      </c>
      <c r="F174" s="77">
        <v>41791</v>
      </c>
      <c r="G174" s="7">
        <v>3.5249999999999999</v>
      </c>
      <c r="H174" s="7">
        <v>0.15</v>
      </c>
      <c r="I174" s="4">
        <v>7.4815718085250005E-2</v>
      </c>
      <c r="J174" s="4">
        <v>-0.19500000000000001</v>
      </c>
      <c r="K174" s="4">
        <v>-0.2</v>
      </c>
      <c r="L174" s="15">
        <v>-0.215</v>
      </c>
      <c r="M174" s="15">
        <v>-0.26</v>
      </c>
      <c r="N174" s="4">
        <v>-0.105</v>
      </c>
      <c r="O174" s="4">
        <v>-0.03</v>
      </c>
      <c r="P174" s="4">
        <v>-5.5500000000000001E-2</v>
      </c>
      <c r="Q174" s="4">
        <v>-0.16500000000000001</v>
      </c>
      <c r="R174" s="4">
        <v>-0.19500000000000001</v>
      </c>
      <c r="S174" s="4">
        <v>-0.19500000000000001</v>
      </c>
      <c r="T174" s="4">
        <v>-0.04</v>
      </c>
      <c r="U174" s="4">
        <v>-3.5000000000000003E-2</v>
      </c>
      <c r="V174" s="4">
        <v>0.17749999999999999</v>
      </c>
      <c r="W174" s="4">
        <v>0.17749999999999999</v>
      </c>
      <c r="X174" s="4">
        <v>0.158</v>
      </c>
      <c r="Y174" s="4">
        <v>0</v>
      </c>
      <c r="Z174" s="4">
        <v>0.16250000000000001</v>
      </c>
      <c r="AA174" s="4">
        <v>0.17249999999999999</v>
      </c>
      <c r="AB174" s="4">
        <v>-9.5000000000000015E-3</v>
      </c>
      <c r="AC174" s="4">
        <v>-2.0449999999999999E-2</v>
      </c>
      <c r="AD174" s="4">
        <v>1.0050000000000002E-2</v>
      </c>
      <c r="AE174" s="4">
        <v>-4.9500000000000004E-3</v>
      </c>
      <c r="AF174" s="4">
        <v>5.0000000000000001E-3</v>
      </c>
      <c r="AG174" s="4">
        <v>1.6500000000000001E-2</v>
      </c>
      <c r="AH174" s="4">
        <v>-5.5E-2</v>
      </c>
      <c r="AI174" s="4">
        <v>-3.3000000000000002E-2</v>
      </c>
      <c r="AJ174" s="4">
        <v>-3.15E-2</v>
      </c>
      <c r="AK174" s="4">
        <v>-4.2000000000000003E-2</v>
      </c>
      <c r="AL174" s="4">
        <v>-7.0000000000000007E-2</v>
      </c>
      <c r="AM174" s="4">
        <v>-4.4999999999999998E-2</v>
      </c>
      <c r="AN174" s="4">
        <v>-1.5E-3</v>
      </c>
      <c r="AO174" s="4">
        <v>9.0000000000000011E-3</v>
      </c>
      <c r="AP174" s="4">
        <v>0.41499999999999998</v>
      </c>
      <c r="AQ174" s="4">
        <v>0.02</v>
      </c>
      <c r="AR174" s="4">
        <v>-0.26750000000000002</v>
      </c>
      <c r="AS174" s="4">
        <v>-0.13</v>
      </c>
      <c r="AT174" s="4">
        <v>-0.19</v>
      </c>
      <c r="AU174" s="4">
        <v>-0.43</v>
      </c>
      <c r="AV174" s="4">
        <v>0</v>
      </c>
      <c r="AW174" s="4">
        <v>0</v>
      </c>
      <c r="AX174" s="4">
        <v>0.1875</v>
      </c>
      <c r="AY174" s="4">
        <v>-0.26750000000000002</v>
      </c>
      <c r="AZ174" s="4">
        <v>0</v>
      </c>
      <c r="BA174" s="4">
        <v>0.02</v>
      </c>
      <c r="BB174" s="4">
        <v>-7.4999999999999997E-2</v>
      </c>
      <c r="BC174" s="4">
        <v>-3.5000000000000003E-2</v>
      </c>
      <c r="BD174" s="4">
        <v>-4.4999999999999998E-2</v>
      </c>
      <c r="BE174" s="4">
        <v>-4.2000000000000003E-2</v>
      </c>
      <c r="BF174" s="4">
        <v>-4.0500000000000001E-2</v>
      </c>
      <c r="BG174" s="4">
        <v>0</v>
      </c>
      <c r="BH174" s="4">
        <v>-5.5E-2</v>
      </c>
      <c r="BI174" s="4">
        <v>-0.17</v>
      </c>
    </row>
    <row r="175" spans="3:61" x14ac:dyDescent="0.25">
      <c r="C175">
        <v>-5.3355760000000002E-2</v>
      </c>
      <c r="E175">
        <v>3.5169999999999999</v>
      </c>
      <c r="F175" s="77">
        <v>41821</v>
      </c>
      <c r="G175" s="7">
        <v>3.5720000000000001</v>
      </c>
      <c r="H175" s="7">
        <v>0.15</v>
      </c>
      <c r="I175" s="4">
        <v>7.4818704766858007E-2</v>
      </c>
      <c r="J175" s="4">
        <v>-0.19500000000000001</v>
      </c>
      <c r="K175" s="4">
        <v>-0.2</v>
      </c>
      <c r="L175" s="15">
        <v>-0.215</v>
      </c>
      <c r="M175" s="15">
        <v>-0.28000000000000003</v>
      </c>
      <c r="N175" s="4">
        <v>-0.105</v>
      </c>
      <c r="O175" s="4">
        <v>-0.03</v>
      </c>
      <c r="P175" s="4">
        <v>-5.5500000000000001E-2</v>
      </c>
      <c r="Q175" s="4">
        <v>-0.16500000000000001</v>
      </c>
      <c r="R175" s="4">
        <v>-0.19500000000000001</v>
      </c>
      <c r="S175" s="4">
        <v>-0.19500000000000001</v>
      </c>
      <c r="T175" s="4">
        <v>-3.875E-2</v>
      </c>
      <c r="U175" s="4">
        <v>-3.5000000000000003E-2</v>
      </c>
      <c r="V175" s="4">
        <v>0.16750000000000001</v>
      </c>
      <c r="W175" s="4">
        <v>0.16750000000000001</v>
      </c>
      <c r="X175" s="4">
        <v>0.14700000000000002</v>
      </c>
      <c r="Y175" s="4">
        <v>0</v>
      </c>
      <c r="Z175" s="4">
        <v>0.16250000000000001</v>
      </c>
      <c r="AA175" s="4">
        <v>0.185</v>
      </c>
      <c r="AB175" s="4">
        <v>-9.5000000000000015E-3</v>
      </c>
      <c r="AC175" s="4">
        <v>-2.0449999999999999E-2</v>
      </c>
      <c r="AD175" s="4">
        <v>1.0050000000000002E-2</v>
      </c>
      <c r="AE175" s="4">
        <v>-4.9500000000000004E-3</v>
      </c>
      <c r="AF175" s="4">
        <v>5.0000000000000001E-3</v>
      </c>
      <c r="AG175" s="4">
        <v>1.6500000000000001E-2</v>
      </c>
      <c r="AH175" s="4">
        <v>-5.5E-2</v>
      </c>
      <c r="AI175" s="4">
        <v>-3.3000000000000002E-2</v>
      </c>
      <c r="AJ175" s="4">
        <v>-3.15E-2</v>
      </c>
      <c r="AK175" s="4">
        <v>-8.5000000000000006E-3</v>
      </c>
      <c r="AL175" s="4">
        <v>-5.4000000000000006E-2</v>
      </c>
      <c r="AM175" s="4">
        <v>-4.2500000000000003E-2</v>
      </c>
      <c r="AN175" s="4">
        <v>-1.5E-3</v>
      </c>
      <c r="AO175" s="4">
        <v>9.0000000000000011E-3</v>
      </c>
      <c r="AP175" s="4">
        <v>0.45</v>
      </c>
      <c r="AQ175" s="4">
        <v>2.2499999999999999E-2</v>
      </c>
      <c r="AR175" s="4">
        <v>-0.26750000000000002</v>
      </c>
      <c r="AS175" s="4">
        <v>-0.13</v>
      </c>
      <c r="AT175" s="4">
        <v>-0.19</v>
      </c>
      <c r="AU175" s="4">
        <v>-0.43</v>
      </c>
      <c r="AV175" s="4">
        <v>0</v>
      </c>
      <c r="AW175" s="4">
        <v>0</v>
      </c>
      <c r="AX175" s="4">
        <v>0.1875</v>
      </c>
      <c r="AY175" s="4">
        <v>-0.26750000000000002</v>
      </c>
      <c r="AZ175" s="4">
        <v>0</v>
      </c>
      <c r="BA175" s="4">
        <v>2.2499999999999999E-2</v>
      </c>
      <c r="BB175" s="4">
        <v>-6.7500000000000004E-2</v>
      </c>
      <c r="BC175" s="4">
        <v>-3.5000000000000003E-2</v>
      </c>
      <c r="BD175" s="4">
        <v>-4.4999999999999998E-2</v>
      </c>
      <c r="BE175" s="4">
        <v>-8.5000000000000006E-3</v>
      </c>
      <c r="BF175" s="4">
        <v>-4.0500000000000001E-2</v>
      </c>
      <c r="BG175" s="4">
        <v>0</v>
      </c>
      <c r="BH175" s="4">
        <v>-5.5E-2</v>
      </c>
      <c r="BI175" s="4">
        <v>-0.17</v>
      </c>
    </row>
    <row r="176" spans="3:61" x14ac:dyDescent="0.25">
      <c r="C176">
        <v>-5.2275839999999997E-2</v>
      </c>
      <c r="E176">
        <v>3.5119999999999996</v>
      </c>
      <c r="F176" s="77">
        <v>41852</v>
      </c>
      <c r="G176" s="7">
        <v>3.5670000000000002</v>
      </c>
      <c r="H176" s="7">
        <v>0.15</v>
      </c>
      <c r="I176" s="4">
        <v>7.4821791004524019E-2</v>
      </c>
      <c r="J176" s="4">
        <v>-0.19500000000000001</v>
      </c>
      <c r="K176" s="4">
        <v>-0.2</v>
      </c>
      <c r="L176" s="15">
        <v>-0.215</v>
      </c>
      <c r="M176" s="15">
        <v>-0.28000000000000003</v>
      </c>
      <c r="N176" s="4">
        <v>-0.105</v>
      </c>
      <c r="O176" s="4">
        <v>-0.03</v>
      </c>
      <c r="P176" s="4">
        <v>-5.5500000000000001E-2</v>
      </c>
      <c r="Q176" s="4">
        <v>-0.16500000000000001</v>
      </c>
      <c r="R176" s="4">
        <v>-0.19500000000000001</v>
      </c>
      <c r="S176" s="4">
        <v>-0.19500000000000001</v>
      </c>
      <c r="T176" s="4">
        <v>-3.7499999999999999E-2</v>
      </c>
      <c r="U176" s="4">
        <v>-3.5000000000000003E-2</v>
      </c>
      <c r="V176" s="4">
        <v>0.16500000000000001</v>
      </c>
      <c r="W176" s="4">
        <v>0.16500000000000001</v>
      </c>
      <c r="X176" s="4">
        <v>0.14499999999999999</v>
      </c>
      <c r="Y176" s="4">
        <v>0</v>
      </c>
      <c r="Z176" s="4">
        <v>0.16250000000000001</v>
      </c>
      <c r="AA176" s="4">
        <v>0.185</v>
      </c>
      <c r="AB176" s="4">
        <v>-9.5000000000000015E-3</v>
      </c>
      <c r="AC176" s="4">
        <v>-2.0449999999999999E-2</v>
      </c>
      <c r="AD176" s="4">
        <v>1.0249999999999999E-2</v>
      </c>
      <c r="AE176" s="4">
        <v>-4.7500000000000007E-3</v>
      </c>
      <c r="AF176" s="4">
        <v>5.0000000000000001E-3</v>
      </c>
      <c r="AG176" s="4">
        <v>1.6500000000000001E-2</v>
      </c>
      <c r="AH176" s="4">
        <v>-5.5E-2</v>
      </c>
      <c r="AI176" s="4">
        <v>-3.3000000000000002E-2</v>
      </c>
      <c r="AJ176" s="4">
        <v>-3.15E-2</v>
      </c>
      <c r="AK176" s="4">
        <v>-8.5000000000000006E-3</v>
      </c>
      <c r="AL176" s="4">
        <v>-5.4000000000000006E-2</v>
      </c>
      <c r="AM176" s="4">
        <v>-0.04</v>
      </c>
      <c r="AN176" s="4">
        <v>-1.5E-3</v>
      </c>
      <c r="AO176" s="4">
        <v>9.0000000000000011E-3</v>
      </c>
      <c r="AP176" s="4">
        <v>0.505</v>
      </c>
      <c r="AQ176" s="4">
        <v>2.5000000000000001E-2</v>
      </c>
      <c r="AR176" s="4">
        <v>-0.26750000000000002</v>
      </c>
      <c r="AS176" s="4">
        <v>-0.13</v>
      </c>
      <c r="AT176" s="4">
        <v>-0.19</v>
      </c>
      <c r="AU176" s="4">
        <v>-0.43</v>
      </c>
      <c r="AV176" s="4">
        <v>0</v>
      </c>
      <c r="AW176" s="4">
        <v>0</v>
      </c>
      <c r="AX176" s="4">
        <v>0.1875</v>
      </c>
      <c r="AY176" s="4">
        <v>-0.26750000000000002</v>
      </c>
      <c r="AZ176" s="4">
        <v>0</v>
      </c>
      <c r="BA176" s="4">
        <v>2.5000000000000001E-2</v>
      </c>
      <c r="BB176" s="4">
        <v>-6.7500000000000004E-2</v>
      </c>
      <c r="BC176" s="4">
        <v>-3.5000000000000003E-2</v>
      </c>
      <c r="BD176" s="4">
        <v>-4.4999999999999998E-2</v>
      </c>
      <c r="BE176" s="4">
        <v>-8.5000000000000006E-3</v>
      </c>
      <c r="BF176" s="4">
        <v>-4.0500000000000001E-2</v>
      </c>
      <c r="BG176" s="4">
        <v>0</v>
      </c>
      <c r="BH176" s="4">
        <v>-5.5E-2</v>
      </c>
      <c r="BI176" s="4">
        <v>-0.17</v>
      </c>
    </row>
    <row r="177" spans="3:61" x14ac:dyDescent="0.25">
      <c r="C177">
        <v>-3.8010000000000002E-2</v>
      </c>
      <c r="E177">
        <v>3.491000000000001</v>
      </c>
      <c r="F177" s="77">
        <v>41883</v>
      </c>
      <c r="G177" s="7">
        <v>3.5460000000000003</v>
      </c>
      <c r="H177" s="7">
        <v>0.15</v>
      </c>
      <c r="I177" s="4">
        <v>7.4824877242193014E-2</v>
      </c>
      <c r="J177" s="4">
        <v>-0.19500000000000001</v>
      </c>
      <c r="K177" s="4">
        <v>-0.2</v>
      </c>
      <c r="L177" s="15">
        <v>-0.20499999999999999</v>
      </c>
      <c r="M177" s="15">
        <v>-0.28000000000000003</v>
      </c>
      <c r="N177" s="4">
        <v>-9.5000000000000001E-2</v>
      </c>
      <c r="O177" s="4">
        <v>-0.03</v>
      </c>
      <c r="P177" s="4">
        <v>-5.5500000000000001E-2</v>
      </c>
      <c r="Q177" s="4">
        <v>-0.16500000000000001</v>
      </c>
      <c r="R177" s="4">
        <v>-0.19500000000000001</v>
      </c>
      <c r="S177" s="4">
        <v>-0.19500000000000001</v>
      </c>
      <c r="T177" s="4">
        <v>-4.1250000000000002E-2</v>
      </c>
      <c r="U177" s="4">
        <v>-3.5000000000000003E-2</v>
      </c>
      <c r="V177" s="4">
        <v>0.16250000000000001</v>
      </c>
      <c r="W177" s="4">
        <v>0.16250000000000001</v>
      </c>
      <c r="X177" s="4">
        <v>0.14200000000000002</v>
      </c>
      <c r="Y177" s="4">
        <v>0</v>
      </c>
      <c r="Z177" s="4">
        <v>0.16250000000000001</v>
      </c>
      <c r="AA177" s="4">
        <v>0.16250000000000001</v>
      </c>
      <c r="AB177" s="4">
        <v>-9.5000000000000015E-3</v>
      </c>
      <c r="AC177" s="4">
        <v>-2.0250000000000001E-2</v>
      </c>
      <c r="AD177" s="4">
        <v>1.0249999999999999E-2</v>
      </c>
      <c r="AE177" s="4">
        <v>-4.7500000000000007E-3</v>
      </c>
      <c r="AF177" s="4">
        <v>5.0000000000000001E-3</v>
      </c>
      <c r="AG177" s="4">
        <v>1.6500000000000001E-2</v>
      </c>
      <c r="AH177" s="4">
        <v>-5.5E-2</v>
      </c>
      <c r="AI177" s="4">
        <v>-3.0500000000000003E-2</v>
      </c>
      <c r="AJ177" s="4">
        <v>-3.6499999999999998E-2</v>
      </c>
      <c r="AK177" s="4">
        <v>-1.1000000000000001E-2</v>
      </c>
      <c r="AL177" s="4">
        <v>-5.4000000000000006E-2</v>
      </c>
      <c r="AM177" s="4">
        <v>-4.7500000000000001E-2</v>
      </c>
      <c r="AN177" s="4">
        <v>-1.5E-3</v>
      </c>
      <c r="AO177" s="4">
        <v>9.0000000000000011E-3</v>
      </c>
      <c r="AP177" s="4">
        <v>0.41</v>
      </c>
      <c r="AQ177" s="4">
        <v>1.7500000000000002E-2</v>
      </c>
      <c r="AR177" s="4">
        <v>-0.26750000000000002</v>
      </c>
      <c r="AS177" s="4">
        <v>-0.13</v>
      </c>
      <c r="AT177" s="4">
        <v>-0.19</v>
      </c>
      <c r="AU177" s="4">
        <v>-0.43</v>
      </c>
      <c r="AV177" s="4">
        <v>0</v>
      </c>
      <c r="AW177" s="4">
        <v>0</v>
      </c>
      <c r="AX177" s="4">
        <v>0.1875</v>
      </c>
      <c r="AY177" s="4">
        <v>-0.26750000000000002</v>
      </c>
      <c r="AZ177" s="4">
        <v>0</v>
      </c>
      <c r="BA177" s="4">
        <v>1.7500000000000002E-2</v>
      </c>
      <c r="BB177" s="4">
        <v>-7.2499999999999995E-2</v>
      </c>
      <c r="BC177" s="4">
        <v>-3.5000000000000003E-2</v>
      </c>
      <c r="BD177" s="4">
        <v>-6.7500000000000004E-2</v>
      </c>
      <c r="BE177" s="4">
        <v>-1.1000000000000001E-2</v>
      </c>
      <c r="BF177" s="4">
        <v>-4.0500000000000001E-2</v>
      </c>
      <c r="BG177" s="4">
        <v>0</v>
      </c>
      <c r="BH177" s="4">
        <v>-5.5E-2</v>
      </c>
      <c r="BI177" s="4">
        <v>-0.17</v>
      </c>
    </row>
    <row r="178" spans="3:61" x14ac:dyDescent="0.25">
      <c r="C178">
        <v>-5.3643639999999999E-2</v>
      </c>
      <c r="E178">
        <v>3.4979999999999971</v>
      </c>
      <c r="F178" s="77">
        <v>41913</v>
      </c>
      <c r="G178" s="7">
        <v>3.5530000000000004</v>
      </c>
      <c r="H178" s="7">
        <v>0.15</v>
      </c>
      <c r="I178" s="4">
        <v>7.4827863923811008E-2</v>
      </c>
      <c r="J178" s="4">
        <v>-0.19500000000000001</v>
      </c>
      <c r="K178" s="4">
        <v>-0.2</v>
      </c>
      <c r="L178" s="15">
        <v>-0.19</v>
      </c>
      <c r="M178" s="15">
        <v>-0.28000000000000003</v>
      </c>
      <c r="N178" s="4">
        <v>-0.08</v>
      </c>
      <c r="O178" s="4">
        <v>-0.03</v>
      </c>
      <c r="P178" s="4">
        <v>-5.5500000000000001E-2</v>
      </c>
      <c r="Q178" s="4">
        <v>-0.16500000000000001</v>
      </c>
      <c r="R178" s="4">
        <v>-0.19500000000000001</v>
      </c>
      <c r="S178" s="4">
        <v>-0.19500000000000001</v>
      </c>
      <c r="T178" s="4">
        <v>-4.6249999999999999E-2</v>
      </c>
      <c r="U178" s="4">
        <v>-3.5000000000000003E-2</v>
      </c>
      <c r="V178" s="4">
        <v>0.17749999999999999</v>
      </c>
      <c r="W178" s="4">
        <v>0.17749999999999999</v>
      </c>
      <c r="X178" s="4">
        <v>0.158</v>
      </c>
      <c r="Y178" s="4">
        <v>0</v>
      </c>
      <c r="Z178" s="4">
        <v>0.16500000000000001</v>
      </c>
      <c r="AA178" s="4">
        <v>0.185</v>
      </c>
      <c r="AB178" s="4">
        <v>-9.5000000000000015E-3</v>
      </c>
      <c r="AC178" s="4">
        <v>-2.0250000000000001E-2</v>
      </c>
      <c r="AD178" s="4">
        <v>-5.5000000000000005E-3</v>
      </c>
      <c r="AE178" s="4">
        <v>-2.0499999999999997E-2</v>
      </c>
      <c r="AF178" s="4">
        <v>5.0000000000000001E-3</v>
      </c>
      <c r="AG178" s="4">
        <v>1.6500000000000001E-2</v>
      </c>
      <c r="AH178" s="4">
        <v>-5.5E-2</v>
      </c>
      <c r="AI178" s="4">
        <v>-3.0500000000000003E-2</v>
      </c>
      <c r="AJ178" s="4">
        <v>-3.6499999999999998E-2</v>
      </c>
      <c r="AK178" s="4">
        <v>-1.1000000000000001E-2</v>
      </c>
      <c r="AL178" s="4">
        <v>-3.9E-2</v>
      </c>
      <c r="AM178" s="4">
        <v>-5.7500000000000002E-2</v>
      </c>
      <c r="AN178" s="4">
        <v>-1.5E-3</v>
      </c>
      <c r="AO178" s="4">
        <v>9.0000000000000011E-3</v>
      </c>
      <c r="AP178" s="4">
        <v>0.34499999999999997</v>
      </c>
      <c r="AQ178" s="4">
        <v>7.4999999999999997E-3</v>
      </c>
      <c r="AR178" s="4">
        <v>-0.26750000000000002</v>
      </c>
      <c r="AS178" s="4">
        <v>-0.13</v>
      </c>
      <c r="AT178" s="4">
        <v>-0.19</v>
      </c>
      <c r="AU178" s="4">
        <v>-0.43</v>
      </c>
      <c r="AV178" s="4">
        <v>0</v>
      </c>
      <c r="AW178" s="4">
        <v>0</v>
      </c>
      <c r="AX178" s="4">
        <v>0.1875</v>
      </c>
      <c r="AY178" s="4">
        <v>-0.26750000000000002</v>
      </c>
      <c r="AZ178" s="4">
        <v>0</v>
      </c>
      <c r="BA178" s="4">
        <v>7.4999999999999997E-3</v>
      </c>
      <c r="BB178" s="4">
        <v>-7.7499999999999999E-2</v>
      </c>
      <c r="BC178" s="4">
        <v>-3.5000000000000003E-2</v>
      </c>
      <c r="BD178" s="4">
        <v>-6.7500000000000004E-2</v>
      </c>
      <c r="BE178" s="4">
        <v>-1.1000000000000001E-2</v>
      </c>
      <c r="BF178" s="4">
        <v>-4.0500000000000001E-2</v>
      </c>
      <c r="BG178" s="4">
        <v>0</v>
      </c>
      <c r="BH178" s="4">
        <v>-5.5E-2</v>
      </c>
      <c r="BI178" s="4">
        <v>-0.17</v>
      </c>
    </row>
    <row r="179" spans="3:61" x14ac:dyDescent="0.25">
      <c r="C179">
        <v>4.1726310000000003E-2</v>
      </c>
      <c r="E179">
        <v>3.5429999999999984</v>
      </c>
      <c r="F179" s="77">
        <v>41944</v>
      </c>
      <c r="G179" s="7">
        <v>3.5980000000000003</v>
      </c>
      <c r="H179" s="7">
        <v>0.15</v>
      </c>
      <c r="I179" s="4">
        <v>7.4830950161484999E-2</v>
      </c>
      <c r="J179" s="4">
        <v>-0.19</v>
      </c>
      <c r="K179" s="4">
        <v>-0.19500000000000001</v>
      </c>
      <c r="L179" s="15">
        <v>-0.1525</v>
      </c>
      <c r="M179" s="15">
        <v>-0.27500000000000002</v>
      </c>
      <c r="N179" s="4">
        <v>-4.2500000000000003E-2</v>
      </c>
      <c r="O179" s="4">
        <v>-0.03</v>
      </c>
      <c r="P179" s="4">
        <v>-7.0000000000000007E-2</v>
      </c>
      <c r="Q179" s="4">
        <v>-0.16</v>
      </c>
      <c r="R179" s="4">
        <v>-0.19</v>
      </c>
      <c r="S179" s="4">
        <v>-0.19</v>
      </c>
      <c r="T179" s="4">
        <v>-6.6000000000000003E-2</v>
      </c>
      <c r="U179" s="4">
        <v>-3.4500000000000003E-2</v>
      </c>
      <c r="V179" s="4">
        <v>0.2175</v>
      </c>
      <c r="W179" s="4">
        <v>0.2175</v>
      </c>
      <c r="X179" s="4">
        <v>0.23</v>
      </c>
      <c r="Y179" s="4">
        <v>0</v>
      </c>
      <c r="Z179" s="4">
        <v>0.24</v>
      </c>
      <c r="AA179" s="4">
        <v>0.28749999999999998</v>
      </c>
      <c r="AB179" s="4">
        <v>-1.2500000000000001E-2</v>
      </c>
      <c r="AC179" s="4">
        <v>-3.1000000000000003E-2</v>
      </c>
      <c r="AD179" s="4">
        <v>-4.5000000000000005E-3</v>
      </c>
      <c r="AE179" s="4">
        <v>-1.95E-2</v>
      </c>
      <c r="AF179" s="4">
        <v>5.0000000000000001E-3</v>
      </c>
      <c r="AG179" s="4">
        <v>1.8500000000000003E-2</v>
      </c>
      <c r="AH179" s="4">
        <v>-5.7500000000000002E-2</v>
      </c>
      <c r="AI179" s="4">
        <v>-2.6000000000000002E-2</v>
      </c>
      <c r="AJ179" s="4">
        <v>-3.4500000000000003E-2</v>
      </c>
      <c r="AK179" s="4">
        <v>-3.5000000000000005E-3</v>
      </c>
      <c r="AL179" s="4">
        <v>-4.0500000000000001E-2</v>
      </c>
      <c r="AM179" s="4">
        <v>-9.7500000000000003E-2</v>
      </c>
      <c r="AN179" s="4">
        <v>3.5000000000000005E-3</v>
      </c>
      <c r="AO179" s="4">
        <v>1.6E-2</v>
      </c>
      <c r="AP179" s="4">
        <v>0.72499999999999998</v>
      </c>
      <c r="AQ179" s="4">
        <v>-3.2500000000000001E-2</v>
      </c>
      <c r="AR179" s="4">
        <v>-0.22500000000000001</v>
      </c>
      <c r="AS179" s="4">
        <v>-0.14499999999999999</v>
      </c>
      <c r="AT179" s="4">
        <v>-0.19</v>
      </c>
      <c r="AU179" s="4">
        <v>-0.14499999999999999</v>
      </c>
      <c r="AV179" s="4">
        <v>0</v>
      </c>
      <c r="AW179" s="4">
        <v>0</v>
      </c>
      <c r="AX179" s="4">
        <v>0.1</v>
      </c>
      <c r="AY179" s="4">
        <v>-0.22500000000000001</v>
      </c>
      <c r="AZ179" s="4">
        <v>0</v>
      </c>
      <c r="BA179" s="4">
        <v>-3.2500000000000001E-2</v>
      </c>
      <c r="BB179" s="4">
        <v>-0.1</v>
      </c>
      <c r="BC179" s="4">
        <v>-3.4500000000000003E-2</v>
      </c>
      <c r="BD179" s="4">
        <v>-7.2499999999999995E-2</v>
      </c>
      <c r="BE179" s="4">
        <v>-8.5000000000000006E-3</v>
      </c>
      <c r="BF179" s="4">
        <v>-5.5E-2</v>
      </c>
      <c r="BG179" s="4">
        <v>0</v>
      </c>
      <c r="BH179" s="4">
        <v>-5.7500000000000002E-2</v>
      </c>
      <c r="BI179" s="4">
        <v>-0.17</v>
      </c>
    </row>
    <row r="180" spans="3:61" x14ac:dyDescent="0.25">
      <c r="C180">
        <v>3.8311150000000002E-2</v>
      </c>
      <c r="E180">
        <v>3.61</v>
      </c>
      <c r="F180" s="77">
        <v>41974</v>
      </c>
      <c r="G180" s="7">
        <v>3.665</v>
      </c>
      <c r="H180" s="7">
        <v>0.15</v>
      </c>
      <c r="I180" s="4">
        <v>7.4833936843109017E-2</v>
      </c>
      <c r="J180" s="4">
        <v>-0.19750000000000001</v>
      </c>
      <c r="K180" s="4">
        <v>-0.20250000000000001</v>
      </c>
      <c r="L180" s="15">
        <v>-0.14499999999999999</v>
      </c>
      <c r="M180" s="15">
        <v>-0.28249999999999997</v>
      </c>
      <c r="N180" s="4">
        <v>-3.5000000000000003E-2</v>
      </c>
      <c r="O180" s="4">
        <v>-0.03</v>
      </c>
      <c r="P180" s="4">
        <v>-7.0000000000000007E-2</v>
      </c>
      <c r="Q180" s="4">
        <v>-0.16750000000000001</v>
      </c>
      <c r="R180" s="4">
        <v>-0.19750000000000001</v>
      </c>
      <c r="S180" s="4">
        <v>-0.19750000000000001</v>
      </c>
      <c r="T180" s="4">
        <v>-7.7250000000000013E-2</v>
      </c>
      <c r="U180" s="4">
        <v>-3.4500000000000003E-2</v>
      </c>
      <c r="V180" s="4">
        <v>0.25750000000000001</v>
      </c>
      <c r="W180" s="4">
        <v>0.25750000000000001</v>
      </c>
      <c r="X180" s="4">
        <v>0.27</v>
      </c>
      <c r="Y180" s="4">
        <v>0</v>
      </c>
      <c r="Z180" s="4">
        <v>0.29499999999999998</v>
      </c>
      <c r="AA180" s="4">
        <v>0.33750000000000002</v>
      </c>
      <c r="AB180" s="4">
        <v>-1.2500000000000001E-2</v>
      </c>
      <c r="AC180" s="4">
        <v>-2.35E-2</v>
      </c>
      <c r="AD180" s="4">
        <v>-4.5000000000000005E-3</v>
      </c>
      <c r="AE180" s="4">
        <v>-1.95E-2</v>
      </c>
      <c r="AF180" s="4">
        <v>5.0000000000000001E-3</v>
      </c>
      <c r="AG180" s="4">
        <v>1.8500000000000003E-2</v>
      </c>
      <c r="AH180" s="4">
        <v>-5.7500000000000002E-2</v>
      </c>
      <c r="AI180" s="4">
        <v>-2.4500000000000001E-2</v>
      </c>
      <c r="AJ180" s="4">
        <v>-3.7000000000000005E-2</v>
      </c>
      <c r="AK180" s="4">
        <v>-3.5000000000000005E-3</v>
      </c>
      <c r="AL180" s="4">
        <v>-4.0500000000000001E-2</v>
      </c>
      <c r="AM180" s="4">
        <v>-0.12</v>
      </c>
      <c r="AN180" s="4">
        <v>3.5000000000000005E-3</v>
      </c>
      <c r="AO180" s="4">
        <v>1.6E-2</v>
      </c>
      <c r="AP180" s="4">
        <v>1.0449999999999999</v>
      </c>
      <c r="AQ180" s="4">
        <v>-5.5E-2</v>
      </c>
      <c r="AR180" s="4">
        <v>-0.22500000000000001</v>
      </c>
      <c r="AS180" s="4">
        <v>-0.14499999999999999</v>
      </c>
      <c r="AT180" s="4">
        <v>-0.19</v>
      </c>
      <c r="AU180" s="4">
        <v>-7.4999999999999997E-2</v>
      </c>
      <c r="AV180" s="4">
        <v>0</v>
      </c>
      <c r="AW180" s="4">
        <v>0</v>
      </c>
      <c r="AX180" s="4">
        <v>0.1</v>
      </c>
      <c r="AY180" s="4">
        <v>-0.22500000000000001</v>
      </c>
      <c r="AZ180" s="4">
        <v>0</v>
      </c>
      <c r="BA180" s="4">
        <v>-5.5E-2</v>
      </c>
      <c r="BB180" s="4">
        <v>-0.1125</v>
      </c>
      <c r="BC180" s="4">
        <v>-3.4500000000000003E-2</v>
      </c>
      <c r="BD180" s="4">
        <v>-9.5000000000000001E-2</v>
      </c>
      <c r="BE180" s="4">
        <v>-8.5000000000000006E-3</v>
      </c>
      <c r="BF180" s="4">
        <v>-5.5E-2</v>
      </c>
      <c r="BG180" s="4">
        <v>0</v>
      </c>
      <c r="BH180" s="4">
        <v>-5.7500000000000002E-2</v>
      </c>
      <c r="BI180" s="4">
        <v>-0.17</v>
      </c>
    </row>
    <row r="181" spans="3:61" x14ac:dyDescent="0.25">
      <c r="C181">
        <v>2.6974459999999999E-2</v>
      </c>
      <c r="E181">
        <v>3.875</v>
      </c>
      <c r="F181" s="77">
        <v>42005</v>
      </c>
      <c r="G181" s="7">
        <v>3.93</v>
      </c>
      <c r="H181" s="7">
        <v>0.15</v>
      </c>
      <c r="I181" s="4">
        <v>7.4837023080790002E-2</v>
      </c>
      <c r="J181" s="4">
        <v>-0.2</v>
      </c>
      <c r="K181" s="4">
        <v>-0.20499999999999999</v>
      </c>
      <c r="L181" s="15">
        <v>-0.13</v>
      </c>
      <c r="M181" s="15">
        <v>-0.26500000000000001</v>
      </c>
      <c r="N181" s="4">
        <v>-0.02</v>
      </c>
      <c r="O181" s="4">
        <v>-0.03</v>
      </c>
      <c r="P181" s="4">
        <v>-7.0000000000000007E-2</v>
      </c>
      <c r="Q181" s="4">
        <v>-0.17</v>
      </c>
      <c r="R181" s="4">
        <v>-0.2</v>
      </c>
      <c r="S181" s="4">
        <v>-0.2</v>
      </c>
      <c r="T181" s="4">
        <v>-7.7499999999999999E-2</v>
      </c>
      <c r="U181" s="4">
        <v>-3.2500000000000001E-2</v>
      </c>
      <c r="V181" s="4">
        <v>0.27</v>
      </c>
      <c r="W181" s="4">
        <v>0.27</v>
      </c>
      <c r="X181" s="4">
        <v>0.28000000000000003</v>
      </c>
      <c r="Y181" s="4">
        <v>0</v>
      </c>
      <c r="Z181" s="4">
        <v>0.34250000000000003</v>
      </c>
      <c r="AA181" s="4">
        <v>0.4375</v>
      </c>
      <c r="AB181" s="4">
        <v>-8.0000000000000002E-3</v>
      </c>
      <c r="AC181" s="4">
        <v>-2.35E-2</v>
      </c>
      <c r="AD181" s="4">
        <v>-4.5000000000000005E-3</v>
      </c>
      <c r="AE181" s="4">
        <v>-1.95E-2</v>
      </c>
      <c r="AF181" s="4">
        <v>5.0000000000000001E-3</v>
      </c>
      <c r="AG181" s="4">
        <v>1.8500000000000003E-2</v>
      </c>
      <c r="AH181" s="4">
        <v>-5.7500000000000002E-2</v>
      </c>
      <c r="AI181" s="4">
        <v>-2.4500000000000001E-2</v>
      </c>
      <c r="AJ181" s="4">
        <v>-3.7000000000000005E-2</v>
      </c>
      <c r="AK181" s="4">
        <v>-3.5000000000000005E-3</v>
      </c>
      <c r="AL181" s="4">
        <v>-4.4500000000000005E-2</v>
      </c>
      <c r="AM181" s="4">
        <v>-0.1225</v>
      </c>
      <c r="AN181" s="4">
        <v>5.5000000000000005E-3</v>
      </c>
      <c r="AO181" s="4">
        <v>1.6E-2</v>
      </c>
      <c r="AP181" s="4">
        <v>1.52</v>
      </c>
      <c r="AQ181" s="4">
        <v>-5.7500000000000002E-2</v>
      </c>
      <c r="AR181" s="4">
        <v>-0.22</v>
      </c>
      <c r="AS181" s="4">
        <v>-0.14499999999999999</v>
      </c>
      <c r="AT181" s="4">
        <v>-0.19</v>
      </c>
      <c r="AV181" s="4">
        <v>0</v>
      </c>
      <c r="AW181" s="4">
        <v>0</v>
      </c>
      <c r="AX181" s="4">
        <v>0.1</v>
      </c>
      <c r="AY181" s="4">
        <v>-0.22</v>
      </c>
      <c r="AZ181" s="4">
        <v>0</v>
      </c>
      <c r="BA181" s="4">
        <v>-5.7500000000000002E-2</v>
      </c>
      <c r="BB181" s="4">
        <v>-0.12</v>
      </c>
      <c r="BC181" s="4">
        <v>-3.2500000000000001E-2</v>
      </c>
      <c r="BD181" s="4">
        <v>-9.8000000000000004E-2</v>
      </c>
      <c r="BE181" s="4">
        <v>-8.5000000000000006E-3</v>
      </c>
      <c r="BF181" s="4">
        <v>-5.5E-2</v>
      </c>
      <c r="BG181" s="4">
        <v>0</v>
      </c>
      <c r="BH181" s="4">
        <v>-5.7500000000000002E-2</v>
      </c>
      <c r="BI181" s="4">
        <v>-0.17</v>
      </c>
    </row>
    <row r="182" spans="3:61" x14ac:dyDescent="0.25">
      <c r="C182">
        <v>2.9051449999999999E-2</v>
      </c>
      <c r="E182">
        <v>3.7959999999999998</v>
      </c>
      <c r="F182" s="77">
        <v>42036</v>
      </c>
      <c r="G182" s="7">
        <v>3.8510000000000004</v>
      </c>
      <c r="H182" s="7">
        <v>0.15</v>
      </c>
      <c r="I182" s="4">
        <v>7.4840109318474013E-2</v>
      </c>
      <c r="J182" s="4">
        <v>-0.20250000000000001</v>
      </c>
      <c r="K182" s="4">
        <v>-0.20749999999999999</v>
      </c>
      <c r="L182" s="15">
        <v>-0.13</v>
      </c>
      <c r="M182" s="15">
        <v>-0.26750000000000002</v>
      </c>
      <c r="N182" s="4">
        <v>-0.02</v>
      </c>
      <c r="O182" s="4">
        <v>-0.03</v>
      </c>
      <c r="P182" s="4">
        <v>-7.0000000000000007E-2</v>
      </c>
      <c r="Q182" s="4">
        <v>-0.17249999999999999</v>
      </c>
      <c r="R182" s="4">
        <v>-0.20250000000000001</v>
      </c>
      <c r="S182" s="4">
        <v>-0.20250000000000001</v>
      </c>
      <c r="T182" s="4">
        <v>-6.8750000000000006E-2</v>
      </c>
      <c r="U182" s="4">
        <v>-3.2500000000000001E-2</v>
      </c>
      <c r="V182" s="4">
        <v>0.2475</v>
      </c>
      <c r="W182" s="4">
        <v>0.2475</v>
      </c>
      <c r="X182" s="4">
        <v>0.255</v>
      </c>
      <c r="Y182" s="4">
        <v>0</v>
      </c>
      <c r="Z182" s="4">
        <v>0.33750000000000002</v>
      </c>
      <c r="AA182" s="4">
        <v>0.435</v>
      </c>
      <c r="AB182" s="4">
        <v>-8.0000000000000002E-3</v>
      </c>
      <c r="AC182" s="4">
        <v>-2.35E-2</v>
      </c>
      <c r="AD182" s="4">
        <v>-4.5000000000000005E-3</v>
      </c>
      <c r="AE182" s="4">
        <v>-1.95E-2</v>
      </c>
      <c r="AF182" s="4">
        <v>5.0000000000000001E-3</v>
      </c>
      <c r="AG182" s="4">
        <v>1.8500000000000003E-2</v>
      </c>
      <c r="AH182" s="4">
        <v>-5.7500000000000002E-2</v>
      </c>
      <c r="AI182" s="4">
        <v>-2.4500000000000001E-2</v>
      </c>
      <c r="AJ182" s="4">
        <v>-3.7000000000000005E-2</v>
      </c>
      <c r="AK182" s="4">
        <v>-3.5000000000000005E-3</v>
      </c>
      <c r="AL182" s="4">
        <v>-4.0500000000000001E-2</v>
      </c>
      <c r="AM182" s="4">
        <v>-0.105</v>
      </c>
      <c r="AN182" s="4">
        <v>5.5000000000000005E-3</v>
      </c>
      <c r="AO182" s="4">
        <v>1.6E-2</v>
      </c>
      <c r="AP182" s="4">
        <v>1.4</v>
      </c>
      <c r="AQ182" s="4">
        <v>-0.04</v>
      </c>
      <c r="AR182" s="4">
        <v>-0.22</v>
      </c>
      <c r="AS182" s="4">
        <v>-0.14499999999999999</v>
      </c>
      <c r="AT182" s="4">
        <v>-0.19</v>
      </c>
      <c r="AV182" s="4">
        <v>0</v>
      </c>
      <c r="AW182" s="4">
        <v>0</v>
      </c>
      <c r="AX182" s="4">
        <v>0.1</v>
      </c>
      <c r="AY182" s="4">
        <v>-0.22</v>
      </c>
      <c r="AZ182" s="4">
        <v>0</v>
      </c>
      <c r="BA182" s="4">
        <v>-0.04</v>
      </c>
      <c r="BB182" s="4">
        <v>-0.12</v>
      </c>
      <c r="BC182" s="4">
        <v>-3.2500000000000001E-2</v>
      </c>
      <c r="BD182" s="4">
        <v>-7.8E-2</v>
      </c>
      <c r="BE182" s="4">
        <v>-8.5000000000000006E-3</v>
      </c>
      <c r="BF182" s="4">
        <v>-5.5E-2</v>
      </c>
      <c r="BG182" s="4">
        <v>0</v>
      </c>
      <c r="BH182" s="4">
        <v>-5.7500000000000002E-2</v>
      </c>
      <c r="BI182" s="4">
        <v>-0.17</v>
      </c>
    </row>
    <row r="183" spans="3:61" x14ac:dyDescent="0.25">
      <c r="C183">
        <v>-7.5972949999999997E-2</v>
      </c>
      <c r="E183">
        <v>3.6860000000000013</v>
      </c>
      <c r="F183" s="77">
        <v>42064</v>
      </c>
      <c r="G183" s="7">
        <v>3.7410000000000001</v>
      </c>
      <c r="H183" s="7">
        <v>0.15</v>
      </c>
      <c r="I183" s="4">
        <v>7.4842896888000013E-2</v>
      </c>
      <c r="J183" s="4">
        <v>-0.20499999999999999</v>
      </c>
      <c r="K183" s="4">
        <v>-0.21</v>
      </c>
      <c r="L183" s="15">
        <v>-0.13</v>
      </c>
      <c r="M183" s="15">
        <v>-0.27</v>
      </c>
      <c r="N183" s="4">
        <v>-0.02</v>
      </c>
      <c r="O183" s="4">
        <v>-0.03</v>
      </c>
      <c r="P183" s="4">
        <v>-7.0000000000000007E-2</v>
      </c>
      <c r="Q183" s="4">
        <v>-0.17499999999999999</v>
      </c>
      <c r="R183" s="4">
        <v>-0.20499999999999999</v>
      </c>
      <c r="S183" s="4">
        <v>-0.20499999999999999</v>
      </c>
      <c r="T183" s="4">
        <v>-6.25E-2</v>
      </c>
      <c r="U183" s="4">
        <v>-3.2500000000000001E-2</v>
      </c>
      <c r="V183" s="4">
        <v>0.245</v>
      </c>
      <c r="W183" s="4">
        <v>0.245</v>
      </c>
      <c r="X183" s="4">
        <v>0.253</v>
      </c>
      <c r="Y183" s="4">
        <v>0</v>
      </c>
      <c r="Z183" s="4">
        <v>0.26</v>
      </c>
      <c r="AA183" s="4">
        <v>0.30249999999999999</v>
      </c>
      <c r="AB183" s="4">
        <v>-8.0000000000000002E-3</v>
      </c>
      <c r="AC183" s="4">
        <v>-2.35E-2</v>
      </c>
      <c r="AD183" s="4">
        <v>1.1300000000000001E-2</v>
      </c>
      <c r="AE183" s="4">
        <v>-3.7000000000000002E-3</v>
      </c>
      <c r="AF183" s="4">
        <v>5.0000000000000001E-3</v>
      </c>
      <c r="AG183" s="4">
        <v>1.8500000000000003E-2</v>
      </c>
      <c r="AH183" s="4">
        <v>-5.7500000000000002E-2</v>
      </c>
      <c r="AI183" s="4">
        <v>-2.4500000000000001E-2</v>
      </c>
      <c r="AJ183" s="4">
        <v>-2.75E-2</v>
      </c>
      <c r="AK183" s="4">
        <v>-3.5000000000000005E-3</v>
      </c>
      <c r="AL183" s="4">
        <v>-4.2000000000000003E-2</v>
      </c>
      <c r="AM183" s="4">
        <v>-9.2499999999999999E-2</v>
      </c>
      <c r="AN183" s="4">
        <v>5.5000000000000005E-3</v>
      </c>
      <c r="AO183" s="4">
        <v>1.6E-2</v>
      </c>
      <c r="AP183" s="4">
        <v>0.88</v>
      </c>
      <c r="AQ183" s="4">
        <v>-2.75E-2</v>
      </c>
      <c r="AR183" s="4">
        <v>-0.22</v>
      </c>
      <c r="AS183" s="4">
        <v>-0.14499999999999999</v>
      </c>
      <c r="AT183" s="4">
        <v>-0.19</v>
      </c>
      <c r="AV183" s="4">
        <v>0</v>
      </c>
      <c r="AW183" s="4">
        <v>0</v>
      </c>
      <c r="AX183" s="4">
        <v>0.1</v>
      </c>
      <c r="AY183" s="4">
        <v>-0.22</v>
      </c>
      <c r="AZ183" s="4">
        <v>0</v>
      </c>
      <c r="BA183" s="4">
        <v>-2.75E-2</v>
      </c>
      <c r="BB183" s="4">
        <v>-9.7500000000000003E-2</v>
      </c>
      <c r="BC183" s="4">
        <v>-3.2500000000000001E-2</v>
      </c>
      <c r="BD183" s="4">
        <v>-7.2999999999999995E-2</v>
      </c>
      <c r="BE183" s="4">
        <v>-8.5000000000000006E-3</v>
      </c>
      <c r="BF183" s="4">
        <v>-5.5E-2</v>
      </c>
      <c r="BG183" s="4">
        <v>0</v>
      </c>
      <c r="BH183" s="4">
        <v>-5.7500000000000002E-2</v>
      </c>
      <c r="BI183" s="4">
        <v>-0.17</v>
      </c>
    </row>
    <row r="184" spans="3:61" x14ac:dyDescent="0.25">
      <c r="C184">
        <v>-5.1346389999999999E-2</v>
      </c>
      <c r="E184">
        <v>3.5769999999999968</v>
      </c>
      <c r="F184" s="77">
        <v>42095</v>
      </c>
      <c r="G184" s="7">
        <v>3.6320000000000001</v>
      </c>
      <c r="H184" s="7">
        <v>0.15</v>
      </c>
      <c r="I184" s="4">
        <v>7.484598312568802E-2</v>
      </c>
      <c r="J184" s="4">
        <v>-0.19500000000000001</v>
      </c>
      <c r="K184" s="4">
        <v>-0.2</v>
      </c>
      <c r="L184" s="15">
        <v>-0.17499999999999999</v>
      </c>
      <c r="M184" s="15">
        <v>-0.26</v>
      </c>
      <c r="N184" s="4">
        <v>-6.5000000000000002E-2</v>
      </c>
      <c r="O184" s="4">
        <v>-0.03</v>
      </c>
      <c r="P184" s="4">
        <v>-0.115</v>
      </c>
      <c r="Q184" s="4">
        <v>-0.16500000000000001</v>
      </c>
      <c r="R184" s="4">
        <v>-0.19500000000000001</v>
      </c>
      <c r="S184" s="4">
        <v>-0.19500000000000001</v>
      </c>
      <c r="T184" s="4">
        <v>-0.04</v>
      </c>
      <c r="U184" s="4">
        <v>-0.03</v>
      </c>
      <c r="V184" s="4">
        <v>0.19500000000000001</v>
      </c>
      <c r="W184" s="4">
        <v>0.19500000000000001</v>
      </c>
      <c r="X184" s="4">
        <v>0.158</v>
      </c>
      <c r="Y184" s="4">
        <v>0</v>
      </c>
      <c r="Z184" s="4">
        <v>0.17749999999999999</v>
      </c>
      <c r="AA184" s="4">
        <v>0.19750000000000001</v>
      </c>
      <c r="AB184" s="4">
        <v>-7.4999999999999997E-3</v>
      </c>
      <c r="AC184" s="4">
        <v>-1.8700000000000001E-2</v>
      </c>
      <c r="AD184" s="4">
        <v>1.1300000000000001E-2</v>
      </c>
      <c r="AE184" s="4">
        <v>-3.7000000000000002E-3</v>
      </c>
      <c r="AF184" s="4">
        <v>5.0000000000000001E-3</v>
      </c>
      <c r="AG184" s="4">
        <v>1.8500000000000003E-2</v>
      </c>
      <c r="AH184" s="4">
        <v>-5.5E-2</v>
      </c>
      <c r="AI184" s="4">
        <v>-2.8999999999999998E-2</v>
      </c>
      <c r="AJ184" s="4">
        <v>-3.2000000000000001E-2</v>
      </c>
      <c r="AK184" s="4">
        <v>-8.5000000000000006E-3</v>
      </c>
      <c r="AL184" s="4">
        <v>-5.2000000000000005E-2</v>
      </c>
      <c r="AM184" s="4">
        <v>-0.05</v>
      </c>
      <c r="AN184" s="4">
        <v>5.0000000000000001E-4</v>
      </c>
      <c r="AO184" s="4">
        <v>9.0000000000000011E-3</v>
      </c>
      <c r="AP184" s="4">
        <v>0.505</v>
      </c>
      <c r="AQ184" s="4">
        <v>1.4999999999999999E-2</v>
      </c>
      <c r="AR184" s="4">
        <v>0</v>
      </c>
      <c r="AS184" s="4">
        <v>-0.13</v>
      </c>
      <c r="AT184" s="4">
        <v>-0.19</v>
      </c>
      <c r="AV184" s="4">
        <v>0</v>
      </c>
      <c r="AW184" s="4">
        <v>0</v>
      </c>
      <c r="AX184" s="4">
        <v>0.1875</v>
      </c>
      <c r="AY184" s="4">
        <v>0</v>
      </c>
      <c r="AZ184" s="4">
        <v>0</v>
      </c>
      <c r="BA184" s="4">
        <v>1.4999999999999999E-2</v>
      </c>
      <c r="BB184" s="4">
        <v>-5.7999999999999996E-2</v>
      </c>
      <c r="BC184" s="4">
        <v>-0.03</v>
      </c>
      <c r="BD184" s="4">
        <v>-3.8000000000000006E-2</v>
      </c>
      <c r="BE184" s="4">
        <v>-8.5000000000000006E-3</v>
      </c>
      <c r="BF184" s="4">
        <v>-3.8000000000000006E-2</v>
      </c>
      <c r="BG184" s="4">
        <v>0</v>
      </c>
      <c r="BH184" s="4">
        <v>-5.5E-2</v>
      </c>
      <c r="BI184" s="4">
        <v>-0.17</v>
      </c>
    </row>
    <row r="185" spans="3:61" x14ac:dyDescent="0.25">
      <c r="C185">
        <v>-3.4375900000000001E-2</v>
      </c>
      <c r="E185">
        <v>3.5670000000000015</v>
      </c>
      <c r="F185" s="77">
        <v>42125</v>
      </c>
      <c r="G185" s="7">
        <v>3.6219999999999999</v>
      </c>
      <c r="H185" s="7">
        <v>0.15</v>
      </c>
      <c r="I185" s="4">
        <v>7.4848969807327012E-2</v>
      </c>
      <c r="J185" s="4">
        <v>-0.19500000000000001</v>
      </c>
      <c r="K185" s="4">
        <v>-0.2</v>
      </c>
      <c r="L185" s="15">
        <v>-0.20499999999999999</v>
      </c>
      <c r="M185" s="15">
        <v>-0.26</v>
      </c>
      <c r="N185" s="4">
        <v>-0.08</v>
      </c>
      <c r="O185" s="4">
        <v>-0.03</v>
      </c>
      <c r="P185" s="4">
        <v>-0.115</v>
      </c>
      <c r="Q185" s="4">
        <v>-0.16500000000000001</v>
      </c>
      <c r="R185" s="4">
        <v>-0.19500000000000001</v>
      </c>
      <c r="S185" s="4">
        <v>-0.19500000000000001</v>
      </c>
      <c r="T185" s="4">
        <v>-0.04</v>
      </c>
      <c r="U185" s="4">
        <v>-0.03</v>
      </c>
      <c r="V185" s="4">
        <v>0.185</v>
      </c>
      <c r="W185" s="4">
        <v>0.185</v>
      </c>
      <c r="X185" s="4">
        <v>0.158</v>
      </c>
      <c r="Y185" s="4">
        <v>0</v>
      </c>
      <c r="Z185" s="4">
        <v>0.16250000000000001</v>
      </c>
      <c r="AA185" s="4">
        <v>0.17249999999999999</v>
      </c>
      <c r="AB185" s="4">
        <v>-7.4999999999999997E-3</v>
      </c>
      <c r="AC185" s="4">
        <v>-1.8950000000000002E-2</v>
      </c>
      <c r="AD185" s="4">
        <v>1.1050000000000001E-2</v>
      </c>
      <c r="AE185" s="4">
        <v>-3.9500000000000004E-3</v>
      </c>
      <c r="AF185" s="4">
        <v>5.0000000000000001E-3</v>
      </c>
      <c r="AG185" s="4">
        <v>1.8500000000000003E-2</v>
      </c>
      <c r="AH185" s="4">
        <v>-5.5E-2</v>
      </c>
      <c r="AI185" s="4">
        <v>-2.8999999999999998E-2</v>
      </c>
      <c r="AJ185" s="4">
        <v>-3.2000000000000001E-2</v>
      </c>
      <c r="AK185" s="4">
        <v>-8.5000000000000006E-3</v>
      </c>
      <c r="AL185" s="4">
        <v>-5.2000000000000005E-2</v>
      </c>
      <c r="AM185" s="4">
        <v>-0.05</v>
      </c>
      <c r="AN185" s="4">
        <v>5.0000000000000001E-4</v>
      </c>
      <c r="AO185" s="4">
        <v>9.0000000000000011E-3</v>
      </c>
      <c r="AP185" s="4">
        <v>0.40500000000000003</v>
      </c>
      <c r="AQ185" s="4">
        <v>1.4999999999999999E-2</v>
      </c>
      <c r="AR185" s="4">
        <v>0</v>
      </c>
      <c r="AS185" s="4">
        <v>-0.13</v>
      </c>
      <c r="AT185" s="4">
        <v>-0.19</v>
      </c>
      <c r="AV185" s="4">
        <v>0</v>
      </c>
      <c r="AW185" s="4">
        <v>0</v>
      </c>
      <c r="AX185" s="4">
        <v>0.1875</v>
      </c>
      <c r="AY185" s="4">
        <v>0</v>
      </c>
      <c r="AZ185" s="4">
        <v>0</v>
      </c>
      <c r="BA185" s="4">
        <v>1.4999999999999999E-2</v>
      </c>
      <c r="BB185" s="4">
        <v>-5.7999999999999996E-2</v>
      </c>
      <c r="BC185" s="4">
        <v>-0.03</v>
      </c>
      <c r="BD185" s="4">
        <v>-4.0500000000000001E-2</v>
      </c>
      <c r="BE185" s="4">
        <v>-8.5000000000000006E-3</v>
      </c>
      <c r="BF185" s="4">
        <v>-3.8000000000000006E-2</v>
      </c>
      <c r="BG185" s="4">
        <v>0</v>
      </c>
      <c r="BH185" s="4">
        <v>-5.5E-2</v>
      </c>
      <c r="BI185" s="4">
        <v>-0.17</v>
      </c>
    </row>
    <row r="186" spans="3:61" x14ac:dyDescent="0.25">
      <c r="C186">
        <v>-5.2703270000000003E-2</v>
      </c>
      <c r="E186">
        <v>3.5739999999999998</v>
      </c>
      <c r="F186" s="77">
        <v>42156</v>
      </c>
      <c r="G186" s="7">
        <v>3.6290000000000004</v>
      </c>
      <c r="H186" s="7">
        <v>0.15</v>
      </c>
      <c r="I186" s="4">
        <v>7.4852056045022999E-2</v>
      </c>
      <c r="J186" s="4">
        <v>-0.19500000000000001</v>
      </c>
      <c r="K186" s="4">
        <v>-0.2</v>
      </c>
      <c r="L186" s="15">
        <v>-0.215</v>
      </c>
      <c r="M186" s="15">
        <v>-0.26</v>
      </c>
      <c r="N186" s="4">
        <v>-0.09</v>
      </c>
      <c r="O186" s="4">
        <v>-0.03</v>
      </c>
      <c r="P186" s="4">
        <v>-0.115</v>
      </c>
      <c r="Q186" s="4">
        <v>-0.16500000000000001</v>
      </c>
      <c r="R186" s="4">
        <v>-0.19500000000000001</v>
      </c>
      <c r="S186" s="4">
        <v>-0.19500000000000001</v>
      </c>
      <c r="T186" s="4">
        <v>-3.7499999999999999E-2</v>
      </c>
      <c r="U186" s="4">
        <v>-0.03</v>
      </c>
      <c r="V186" s="4">
        <v>0.18</v>
      </c>
      <c r="W186" s="4">
        <v>0.18</v>
      </c>
      <c r="X186" s="4">
        <v>0.153</v>
      </c>
      <c r="Y186" s="4">
        <v>0</v>
      </c>
      <c r="Z186" s="4">
        <v>0.16250000000000001</v>
      </c>
      <c r="AA186" s="4">
        <v>0.17249999999999999</v>
      </c>
      <c r="AB186" s="4">
        <v>-7.4999999999999997E-3</v>
      </c>
      <c r="AC186" s="4">
        <v>-1.8950000000000002E-2</v>
      </c>
      <c r="AD186" s="4">
        <v>1.1050000000000001E-2</v>
      </c>
      <c r="AE186" s="4">
        <v>-3.9500000000000004E-3</v>
      </c>
      <c r="AF186" s="4">
        <v>5.0000000000000001E-3</v>
      </c>
      <c r="AG186" s="4">
        <v>1.8500000000000003E-2</v>
      </c>
      <c r="AH186" s="4">
        <v>-5.5E-2</v>
      </c>
      <c r="AI186" s="4">
        <v>-3.1000000000000003E-2</v>
      </c>
      <c r="AJ186" s="4">
        <v>-2.9500000000000002E-2</v>
      </c>
      <c r="AK186" s="4">
        <v>-4.0999999999999995E-2</v>
      </c>
      <c r="AL186" s="4">
        <v>-6.8000000000000005E-2</v>
      </c>
      <c r="AM186" s="4">
        <v>-4.4999999999999998E-2</v>
      </c>
      <c r="AN186" s="4">
        <v>5.0000000000000001E-4</v>
      </c>
      <c r="AO186" s="4">
        <v>9.0000000000000011E-3</v>
      </c>
      <c r="AP186" s="4">
        <v>0.41499999999999998</v>
      </c>
      <c r="AQ186" s="4">
        <v>0.02</v>
      </c>
      <c r="AR186" s="4">
        <v>0</v>
      </c>
      <c r="AS186" s="4">
        <v>-0.13</v>
      </c>
      <c r="AT186" s="4">
        <v>-0.19</v>
      </c>
      <c r="AV186" s="4">
        <v>0</v>
      </c>
      <c r="AW186" s="4">
        <v>0</v>
      </c>
      <c r="AX186" s="4">
        <v>0.1875</v>
      </c>
      <c r="AY186" s="4">
        <v>0</v>
      </c>
      <c r="AZ186" s="4">
        <v>0</v>
      </c>
      <c r="BA186" s="4">
        <v>0.02</v>
      </c>
      <c r="BB186" s="4">
        <v>-7.2999999999999995E-2</v>
      </c>
      <c r="BC186" s="4">
        <v>-0.03</v>
      </c>
      <c r="BD186" s="4">
        <v>-4.2999999999999997E-2</v>
      </c>
      <c r="BE186" s="4">
        <v>-4.0999999999999995E-2</v>
      </c>
      <c r="BF186" s="4">
        <v>-3.8000000000000006E-2</v>
      </c>
      <c r="BG186" s="4">
        <v>0</v>
      </c>
      <c r="BH186" s="4">
        <v>-5.5E-2</v>
      </c>
      <c r="BI186" s="4">
        <v>-0.17</v>
      </c>
    </row>
    <row r="187" spans="3:61" x14ac:dyDescent="0.25">
      <c r="C187">
        <v>-5.6144970000000002E-2</v>
      </c>
      <c r="E187">
        <v>3.621</v>
      </c>
      <c r="F187" s="77">
        <v>42186</v>
      </c>
      <c r="G187" s="7">
        <v>3.6760000000000002</v>
      </c>
      <c r="H187" s="7">
        <v>0.15</v>
      </c>
      <c r="I187" s="4">
        <v>7.4855042726667029E-2</v>
      </c>
      <c r="J187" s="4">
        <v>-0.19500000000000001</v>
      </c>
      <c r="K187" s="4">
        <v>-0.2</v>
      </c>
      <c r="L187" s="15">
        <v>-0.215</v>
      </c>
      <c r="M187" s="15">
        <v>-0.28000000000000003</v>
      </c>
      <c r="N187" s="4">
        <v>-0.09</v>
      </c>
      <c r="O187" s="4">
        <v>-0.03</v>
      </c>
      <c r="P187" s="4">
        <v>-0.115</v>
      </c>
      <c r="Q187" s="4">
        <v>-0.16500000000000001</v>
      </c>
      <c r="R187" s="4">
        <v>-0.19500000000000001</v>
      </c>
      <c r="S187" s="4">
        <v>-0.19500000000000001</v>
      </c>
      <c r="T187" s="4">
        <v>-3.6249999999999998E-2</v>
      </c>
      <c r="U187" s="4">
        <v>-0.03</v>
      </c>
      <c r="V187" s="4">
        <v>0.17</v>
      </c>
      <c r="W187" s="4">
        <v>0.17</v>
      </c>
      <c r="X187" s="4">
        <v>0.14200000000000002</v>
      </c>
      <c r="Y187" s="4">
        <v>0</v>
      </c>
      <c r="Z187" s="4">
        <v>0.16250000000000001</v>
      </c>
      <c r="AA187" s="4">
        <v>0.185</v>
      </c>
      <c r="AB187" s="4">
        <v>-7.4999999999999997E-3</v>
      </c>
      <c r="AC187" s="4">
        <v>-1.8950000000000002E-2</v>
      </c>
      <c r="AD187" s="4">
        <v>1.1050000000000001E-2</v>
      </c>
      <c r="AE187" s="4">
        <v>-3.9500000000000004E-3</v>
      </c>
      <c r="AF187" s="4">
        <v>5.0000000000000001E-3</v>
      </c>
      <c r="AG187" s="4">
        <v>1.8500000000000003E-2</v>
      </c>
      <c r="AH187" s="4">
        <v>-5.5E-2</v>
      </c>
      <c r="AI187" s="4">
        <v>-3.1000000000000003E-2</v>
      </c>
      <c r="AJ187" s="4">
        <v>-2.9500000000000002E-2</v>
      </c>
      <c r="AK187" s="4">
        <v>-7.4999999999999997E-3</v>
      </c>
      <c r="AL187" s="4">
        <v>-5.2000000000000005E-2</v>
      </c>
      <c r="AM187" s="4">
        <v>-4.2500000000000003E-2</v>
      </c>
      <c r="AN187" s="4">
        <v>5.0000000000000001E-4</v>
      </c>
      <c r="AO187" s="4">
        <v>9.0000000000000011E-3</v>
      </c>
      <c r="AP187" s="4">
        <v>0.45</v>
      </c>
      <c r="AQ187" s="4">
        <v>2.2499999999999999E-2</v>
      </c>
      <c r="AR187" s="4">
        <v>0</v>
      </c>
      <c r="AS187" s="4">
        <v>-0.13</v>
      </c>
      <c r="AT187" s="4">
        <v>-0.19</v>
      </c>
      <c r="AV187" s="4">
        <v>0</v>
      </c>
      <c r="AW187" s="4">
        <v>0</v>
      </c>
      <c r="AX187" s="4">
        <v>0.1875</v>
      </c>
      <c r="AY187" s="4">
        <v>0</v>
      </c>
      <c r="AZ187" s="4">
        <v>0</v>
      </c>
      <c r="BA187" s="4">
        <v>2.2499999999999999E-2</v>
      </c>
      <c r="BB187" s="4">
        <v>-6.5500000000000003E-2</v>
      </c>
      <c r="BC187" s="4">
        <v>-0.03</v>
      </c>
      <c r="BD187" s="4">
        <v>-4.2999999999999997E-2</v>
      </c>
      <c r="BE187" s="4">
        <v>-7.4999999999999997E-3</v>
      </c>
      <c r="BF187" s="4">
        <v>-3.8000000000000006E-2</v>
      </c>
      <c r="BG187" s="4">
        <v>0</v>
      </c>
      <c r="BH187" s="4">
        <v>-5.5E-2</v>
      </c>
      <c r="BI187" s="4">
        <v>-0.17</v>
      </c>
    </row>
    <row r="188" spans="3:61" x14ac:dyDescent="0.25">
      <c r="C188">
        <v>-5.5201100000000003E-2</v>
      </c>
      <c r="E188">
        <v>3.6159999999999997</v>
      </c>
      <c r="F188" s="77">
        <v>42217</v>
      </c>
      <c r="G188" s="7">
        <v>3.6710000000000003</v>
      </c>
      <c r="H188" s="7">
        <v>0.15</v>
      </c>
      <c r="I188" s="4">
        <v>7.4858128964369997E-2</v>
      </c>
      <c r="J188" s="4">
        <v>-0.19500000000000001</v>
      </c>
      <c r="K188" s="4">
        <v>-0.2</v>
      </c>
      <c r="L188" s="15">
        <v>-0.215</v>
      </c>
      <c r="M188" s="15">
        <v>-0.28000000000000003</v>
      </c>
      <c r="N188" s="4">
        <v>-0.09</v>
      </c>
      <c r="O188" s="4">
        <v>-0.03</v>
      </c>
      <c r="P188" s="4">
        <v>-0.115</v>
      </c>
      <c r="Q188" s="4">
        <v>-0.16500000000000001</v>
      </c>
      <c r="R188" s="4">
        <v>-0.19500000000000001</v>
      </c>
      <c r="S188" s="4">
        <v>-0.19500000000000001</v>
      </c>
      <c r="T188" s="4">
        <v>-3.5000000000000003E-2</v>
      </c>
      <c r="U188" s="4">
        <v>-0.03</v>
      </c>
      <c r="V188" s="4">
        <v>0.16750000000000001</v>
      </c>
      <c r="W188" s="4">
        <v>0.16750000000000001</v>
      </c>
      <c r="X188" s="4">
        <v>0.14000000000000001</v>
      </c>
      <c r="Y188" s="4">
        <v>0</v>
      </c>
      <c r="Z188" s="4">
        <v>0.16250000000000001</v>
      </c>
      <c r="AA188" s="4">
        <v>0.185</v>
      </c>
      <c r="AB188" s="4">
        <v>-7.4999999999999997E-3</v>
      </c>
      <c r="AC188" s="4">
        <v>-1.8950000000000002E-2</v>
      </c>
      <c r="AD188" s="4">
        <v>1.125E-2</v>
      </c>
      <c r="AE188" s="4">
        <v>-3.7499999999999999E-3</v>
      </c>
      <c r="AF188" s="4">
        <v>5.0000000000000001E-3</v>
      </c>
      <c r="AG188" s="4">
        <v>1.8500000000000003E-2</v>
      </c>
      <c r="AH188" s="4">
        <v>-5.5E-2</v>
      </c>
      <c r="AI188" s="4">
        <v>-3.1000000000000003E-2</v>
      </c>
      <c r="AJ188" s="4">
        <v>-2.9500000000000002E-2</v>
      </c>
      <c r="AK188" s="4">
        <v>-7.4999999999999997E-3</v>
      </c>
      <c r="AL188" s="4">
        <v>-5.2000000000000005E-2</v>
      </c>
      <c r="AM188" s="4">
        <v>-0.04</v>
      </c>
      <c r="AN188" s="4">
        <v>5.0000000000000001E-4</v>
      </c>
      <c r="AO188" s="4">
        <v>9.0000000000000011E-3</v>
      </c>
      <c r="AP188" s="4">
        <v>0.505</v>
      </c>
      <c r="AQ188" s="4">
        <v>2.5000000000000001E-2</v>
      </c>
      <c r="AR188" s="4">
        <v>0</v>
      </c>
      <c r="AS188" s="4">
        <v>0</v>
      </c>
      <c r="AT188" s="4">
        <v>-0.19</v>
      </c>
      <c r="AV188" s="4">
        <v>0</v>
      </c>
      <c r="AW188" s="4">
        <v>0</v>
      </c>
      <c r="AX188" s="4">
        <v>0.1875</v>
      </c>
      <c r="AY188" s="4">
        <v>0</v>
      </c>
      <c r="AZ188" s="4">
        <v>0</v>
      </c>
      <c r="BA188" s="4">
        <v>2.5000000000000001E-2</v>
      </c>
      <c r="BB188" s="4">
        <v>-6.5500000000000003E-2</v>
      </c>
      <c r="BC188" s="4">
        <v>-0.03</v>
      </c>
      <c r="BD188" s="4">
        <v>-4.2999999999999997E-2</v>
      </c>
      <c r="BE188" s="4">
        <v>-7.4999999999999997E-3</v>
      </c>
      <c r="BF188" s="4">
        <v>-3.8000000000000006E-2</v>
      </c>
      <c r="BG188" s="4">
        <v>0</v>
      </c>
      <c r="BH188" s="4">
        <v>-5.5E-2</v>
      </c>
      <c r="BI188" s="4">
        <v>-0.17</v>
      </c>
    </row>
    <row r="189" spans="3:61" x14ac:dyDescent="0.25">
      <c r="C189">
        <v>-4.2148140000000001E-2</v>
      </c>
      <c r="E189">
        <v>3.5940000000000012</v>
      </c>
      <c r="F189" s="77">
        <v>42248</v>
      </c>
      <c r="G189" s="7">
        <v>3.6490000000000005</v>
      </c>
      <c r="H189" s="7">
        <v>0.15</v>
      </c>
      <c r="I189" s="4">
        <v>7.4861215202076017E-2</v>
      </c>
      <c r="J189" s="4">
        <v>-0.19500000000000001</v>
      </c>
      <c r="K189" s="4">
        <v>-0.2</v>
      </c>
      <c r="L189" s="15">
        <v>-0.20499999999999999</v>
      </c>
      <c r="M189" s="15">
        <v>-0.28000000000000003</v>
      </c>
      <c r="N189" s="4">
        <v>-0.08</v>
      </c>
      <c r="O189" s="4">
        <v>0</v>
      </c>
      <c r="P189" s="4">
        <v>-0.115</v>
      </c>
      <c r="Q189" s="4">
        <v>-0.16500000000000001</v>
      </c>
      <c r="R189" s="4">
        <v>-0.19500000000000001</v>
      </c>
      <c r="S189" s="4">
        <v>-0.19500000000000001</v>
      </c>
      <c r="T189" s="4">
        <v>0</v>
      </c>
      <c r="U189" s="4">
        <v>0</v>
      </c>
      <c r="V189" s="4">
        <v>0.16500000000000001</v>
      </c>
      <c r="W189" s="4">
        <v>0.16500000000000001</v>
      </c>
      <c r="X189" s="4">
        <v>0.13700000000000001</v>
      </c>
      <c r="Y189" s="4">
        <v>0</v>
      </c>
      <c r="Z189" s="4">
        <v>0.16250000000000001</v>
      </c>
      <c r="AA189" s="4">
        <v>0.16250000000000001</v>
      </c>
      <c r="AB189" s="4">
        <v>-7.4999999999999997E-3</v>
      </c>
      <c r="AC189" s="4">
        <v>-1.8749999999999999E-2</v>
      </c>
      <c r="AD189" s="4">
        <v>1.125E-2</v>
      </c>
      <c r="AE189" s="4">
        <v>-3.7499999999999999E-3</v>
      </c>
      <c r="AF189" s="4">
        <v>5.0000000000000001E-3</v>
      </c>
      <c r="AG189" s="4">
        <v>1.8500000000000003E-2</v>
      </c>
      <c r="AH189" s="4">
        <v>-5.5E-2</v>
      </c>
      <c r="AI189" s="4">
        <v>-2.8500000000000001E-2</v>
      </c>
      <c r="AJ189" s="4">
        <v>-3.4500000000000003E-2</v>
      </c>
      <c r="AK189" s="4">
        <v>-0.01</v>
      </c>
      <c r="AL189" s="4">
        <v>-5.2000000000000005E-2</v>
      </c>
      <c r="AM189" s="4">
        <v>0</v>
      </c>
      <c r="AN189" s="4">
        <v>5.0000000000000001E-4</v>
      </c>
      <c r="AO189" s="4">
        <v>9.0000000000000011E-3</v>
      </c>
      <c r="AP189" s="4">
        <v>0.41</v>
      </c>
      <c r="AQ189" s="4">
        <v>1.7500000000000002E-2</v>
      </c>
      <c r="AR189" s="4">
        <v>0</v>
      </c>
      <c r="AS189" s="4">
        <v>0</v>
      </c>
      <c r="AT189" s="4">
        <v>-0.19</v>
      </c>
      <c r="AV189" s="4">
        <v>0</v>
      </c>
      <c r="AW189" s="4">
        <v>0</v>
      </c>
      <c r="AX189" s="4">
        <v>0.1875</v>
      </c>
      <c r="AY189" s="4">
        <v>0</v>
      </c>
      <c r="AZ189" s="4">
        <v>0</v>
      </c>
      <c r="BA189" s="4">
        <v>1.7500000000000002E-2</v>
      </c>
      <c r="BB189" s="4">
        <v>-7.0499999999999993E-2</v>
      </c>
      <c r="BC189" s="4">
        <v>-0.03</v>
      </c>
      <c r="BD189" s="4">
        <v>-6.5500000000000003E-2</v>
      </c>
      <c r="BE189" s="4">
        <v>-0.01</v>
      </c>
      <c r="BF189" s="4">
        <v>-3.8000000000000006E-2</v>
      </c>
      <c r="BG189" s="4">
        <v>0</v>
      </c>
      <c r="BH189" s="4">
        <v>-5.5E-2</v>
      </c>
      <c r="BI189" s="4">
        <v>-0.17</v>
      </c>
    </row>
    <row r="190" spans="3:61" x14ac:dyDescent="0.25">
      <c r="C190">
        <v>-5.6481339999999998E-2</v>
      </c>
      <c r="E190">
        <v>3.6</v>
      </c>
      <c r="F190" s="77">
        <v>42278</v>
      </c>
      <c r="G190" s="7">
        <v>3.6549999999999998</v>
      </c>
      <c r="H190" s="7">
        <v>0.15</v>
      </c>
      <c r="I190" s="4">
        <v>7.4864201883729026E-2</v>
      </c>
      <c r="J190" s="4">
        <v>-0.19500000000000001</v>
      </c>
      <c r="K190" s="4">
        <v>-0.2</v>
      </c>
      <c r="L190" s="15">
        <v>-0.19</v>
      </c>
      <c r="M190" s="15">
        <v>-0.28000000000000003</v>
      </c>
      <c r="N190" s="4">
        <v>-6.5000000000000002E-2</v>
      </c>
      <c r="O190" s="4">
        <v>0</v>
      </c>
      <c r="P190" s="4">
        <v>-0.115</v>
      </c>
      <c r="Q190" s="4">
        <v>-0.16500000000000001</v>
      </c>
      <c r="R190" s="4">
        <v>-0.19500000000000001</v>
      </c>
      <c r="S190" s="4">
        <v>-0.19500000000000001</v>
      </c>
      <c r="T190" s="4">
        <v>0</v>
      </c>
      <c r="U190" s="4">
        <v>0</v>
      </c>
      <c r="V190" s="4">
        <v>0.18</v>
      </c>
      <c r="W190" s="4">
        <v>0.18</v>
      </c>
      <c r="X190" s="4">
        <v>0.153</v>
      </c>
      <c r="Y190" s="4">
        <v>0</v>
      </c>
      <c r="Z190" s="4">
        <v>0.16500000000000001</v>
      </c>
      <c r="AA190" s="4">
        <v>0.185</v>
      </c>
      <c r="AB190" s="4">
        <v>-7.4999999999999997E-3</v>
      </c>
      <c r="AC190" s="4">
        <v>-1.8749999999999999E-2</v>
      </c>
      <c r="AD190" s="4">
        <v>-4.5000000000000005E-3</v>
      </c>
      <c r="AE190" s="4">
        <v>-1.95E-2</v>
      </c>
      <c r="AF190" s="4">
        <v>5.0000000000000001E-3</v>
      </c>
      <c r="AG190" s="4">
        <v>1.8500000000000003E-2</v>
      </c>
      <c r="AH190" s="4">
        <v>-5.5E-2</v>
      </c>
      <c r="AI190" s="4">
        <v>-2.8500000000000001E-2</v>
      </c>
      <c r="AJ190" s="4">
        <v>-3.4500000000000003E-2</v>
      </c>
      <c r="AK190" s="4">
        <v>-0.01</v>
      </c>
      <c r="AL190" s="4">
        <v>-3.7000000000000005E-2</v>
      </c>
      <c r="AM190" s="4">
        <v>0</v>
      </c>
      <c r="AN190" s="4">
        <v>5.0000000000000001E-4</v>
      </c>
      <c r="AO190" s="4">
        <v>9.0000000000000011E-3</v>
      </c>
      <c r="AP190" s="4">
        <v>0.34499999999999997</v>
      </c>
      <c r="AQ190" s="4">
        <v>7.4999999999999997E-3</v>
      </c>
      <c r="AR190" s="4">
        <v>0</v>
      </c>
      <c r="AS190" s="4">
        <v>0</v>
      </c>
      <c r="AT190" s="4">
        <v>-0.19</v>
      </c>
      <c r="AV190" s="4">
        <v>0</v>
      </c>
      <c r="AW190" s="4">
        <v>0</v>
      </c>
      <c r="AX190" s="4">
        <v>0.1875</v>
      </c>
      <c r="AY190" s="4">
        <v>0</v>
      </c>
      <c r="AZ190" s="4">
        <v>0</v>
      </c>
      <c r="BA190" s="4">
        <v>7.4999999999999997E-3</v>
      </c>
      <c r="BB190" s="4">
        <v>-7.5499999999999998E-2</v>
      </c>
      <c r="BC190" s="4">
        <v>-0.03</v>
      </c>
      <c r="BD190" s="4">
        <v>-6.5500000000000003E-2</v>
      </c>
      <c r="BE190" s="4">
        <v>-0.01</v>
      </c>
      <c r="BF190" s="4">
        <v>-3.8000000000000006E-2</v>
      </c>
      <c r="BG190" s="4">
        <v>0</v>
      </c>
      <c r="BH190" s="4">
        <v>-5.5E-2</v>
      </c>
      <c r="BI190" s="4">
        <v>-0.17</v>
      </c>
    </row>
    <row r="191" spans="3:61" x14ac:dyDescent="0.25">
      <c r="C191">
        <v>3.8719789999999997E-2</v>
      </c>
      <c r="E191">
        <v>3.64</v>
      </c>
      <c r="F191" s="77">
        <v>42309</v>
      </c>
      <c r="G191" s="7">
        <v>3.6949999999999998</v>
      </c>
      <c r="H191" s="7">
        <v>0.15</v>
      </c>
      <c r="I191" s="4">
        <v>7.4867288121441014E-2</v>
      </c>
      <c r="J191" s="4">
        <v>-0.19</v>
      </c>
      <c r="K191" s="4">
        <v>-0.19500000000000001</v>
      </c>
      <c r="L191" s="15">
        <v>-0.1525</v>
      </c>
      <c r="M191" s="15">
        <v>-0.27500000000000002</v>
      </c>
      <c r="N191" s="4">
        <v>-2.75E-2</v>
      </c>
      <c r="O191" s="4">
        <v>0</v>
      </c>
      <c r="P191" s="4">
        <v>-0.11</v>
      </c>
      <c r="Q191" s="4">
        <v>-0.16</v>
      </c>
      <c r="R191" s="4">
        <v>-0.19</v>
      </c>
      <c r="S191" s="4">
        <v>-0.19</v>
      </c>
      <c r="T191" s="4">
        <v>0</v>
      </c>
      <c r="U191" s="4">
        <v>0</v>
      </c>
      <c r="V191" s="4">
        <v>0.27500000000000002</v>
      </c>
      <c r="W191" s="4">
        <v>0.27500000000000002</v>
      </c>
      <c r="X191" s="160">
        <v>0.22500000000000001</v>
      </c>
      <c r="Y191" s="4">
        <v>0</v>
      </c>
      <c r="Z191" s="4">
        <v>0.24</v>
      </c>
      <c r="AA191" s="4">
        <v>0.28749999999999998</v>
      </c>
      <c r="AB191" s="4">
        <v>-1.0500000000000001E-2</v>
      </c>
      <c r="AC191" s="4">
        <v>-2.9500000000000002E-2</v>
      </c>
      <c r="AD191" s="4">
        <v>-3.5000000000000005E-3</v>
      </c>
      <c r="AE191" s="4">
        <v>-1.8500000000000003E-2</v>
      </c>
      <c r="AF191" s="4">
        <v>5.0000000000000001E-3</v>
      </c>
      <c r="AG191" s="4">
        <v>2.0499999999999997E-2</v>
      </c>
      <c r="AH191" s="4">
        <v>-5.7500000000000002E-2</v>
      </c>
      <c r="AI191" s="4">
        <v>-2.4E-2</v>
      </c>
      <c r="AJ191" s="4">
        <v>-3.2500000000000001E-2</v>
      </c>
      <c r="AK191" s="4">
        <v>-2.5000000000000001E-3</v>
      </c>
      <c r="AL191" s="4">
        <v>-3.85E-2</v>
      </c>
      <c r="AM191" s="160">
        <v>0</v>
      </c>
      <c r="AN191" s="4">
        <v>5.5000000000000005E-3</v>
      </c>
      <c r="AO191" s="4">
        <v>1.6E-2</v>
      </c>
      <c r="AP191" s="4">
        <v>0.72499999999999998</v>
      </c>
      <c r="AQ191" s="4">
        <v>-3.2500000000000001E-2</v>
      </c>
      <c r="AR191" s="4">
        <v>0</v>
      </c>
      <c r="AS191" s="4">
        <v>0</v>
      </c>
      <c r="AT191" s="4">
        <v>-0.19</v>
      </c>
      <c r="AV191" s="4">
        <v>0</v>
      </c>
      <c r="AW191" s="4">
        <v>0</v>
      </c>
      <c r="AX191" s="4">
        <v>0.1</v>
      </c>
      <c r="AY191" s="4">
        <v>0</v>
      </c>
      <c r="AZ191" s="4">
        <v>0</v>
      </c>
      <c r="BA191" s="4">
        <v>-3.2500000000000001E-2</v>
      </c>
      <c r="BB191" s="4">
        <v>-9.8000000000000004E-2</v>
      </c>
      <c r="BC191" s="4">
        <v>0</v>
      </c>
      <c r="BD191" s="4">
        <v>-7.0499999999999993E-2</v>
      </c>
      <c r="BE191" s="4">
        <v>-7.4999999999999997E-3</v>
      </c>
      <c r="BF191" s="4">
        <v>-5.2499999999999998E-2</v>
      </c>
      <c r="BG191" s="4">
        <v>0</v>
      </c>
      <c r="BH191" s="4">
        <v>-5.7500000000000002E-2</v>
      </c>
      <c r="BI191" s="4">
        <v>-0.17</v>
      </c>
    </row>
    <row r="192" spans="3:61" x14ac:dyDescent="0.25">
      <c r="C192">
        <v>3.5756959999999997E-2</v>
      </c>
      <c r="E192">
        <v>3.7040000000000024</v>
      </c>
      <c r="F192" s="77">
        <v>42339</v>
      </c>
      <c r="G192" s="7">
        <v>3.7590000000000003</v>
      </c>
      <c r="H192" s="7">
        <v>0.15</v>
      </c>
      <c r="I192" s="4">
        <v>7.4870274803100018E-2</v>
      </c>
      <c r="J192" s="4">
        <v>-0.19750000000000001</v>
      </c>
      <c r="K192" s="4">
        <v>-0.20250000000000001</v>
      </c>
      <c r="L192" s="15">
        <v>-0.14499999999999999</v>
      </c>
      <c r="M192" s="15">
        <v>-0.28249999999999997</v>
      </c>
      <c r="N192" s="4">
        <v>-0.02</v>
      </c>
      <c r="O192" s="4">
        <v>0</v>
      </c>
      <c r="P192" s="4">
        <v>-0.11749999999999999</v>
      </c>
      <c r="Q192" s="4">
        <v>-0.16750000000000001</v>
      </c>
      <c r="R192" s="4">
        <v>-0.19750000000000001</v>
      </c>
      <c r="S192" s="4">
        <v>-0.19750000000000001</v>
      </c>
      <c r="T192" s="4">
        <v>0</v>
      </c>
      <c r="U192" s="4">
        <v>0</v>
      </c>
      <c r="V192" s="4">
        <v>0.315</v>
      </c>
      <c r="W192" s="4">
        <v>0.315</v>
      </c>
      <c r="X192" s="4">
        <v>0.26500000000000001</v>
      </c>
      <c r="Y192" s="4">
        <v>0</v>
      </c>
      <c r="Z192" s="4">
        <v>0.29499999999999998</v>
      </c>
      <c r="AA192" s="4">
        <v>0.33750000000000002</v>
      </c>
      <c r="AB192" s="4">
        <v>-1.0500000000000001E-2</v>
      </c>
      <c r="AC192" s="4">
        <v>-2.2000000000000002E-2</v>
      </c>
      <c r="AD192" s="4">
        <v>-3.5000000000000005E-3</v>
      </c>
      <c r="AE192" s="4">
        <v>-1.8500000000000003E-2</v>
      </c>
      <c r="AF192" s="4">
        <v>5.0000000000000001E-3</v>
      </c>
      <c r="AG192" s="4">
        <v>2.0499999999999997E-2</v>
      </c>
      <c r="AH192" s="4">
        <v>-5.7500000000000002E-2</v>
      </c>
      <c r="AI192" s="4">
        <v>-2.2499999999999999E-2</v>
      </c>
      <c r="AJ192" s="4">
        <v>-3.5000000000000003E-2</v>
      </c>
      <c r="AK192" s="4">
        <v>-2.5000000000000001E-3</v>
      </c>
      <c r="AL192" s="4">
        <v>-3.85E-2</v>
      </c>
      <c r="AM192" s="4">
        <v>0</v>
      </c>
      <c r="AN192" s="4">
        <v>5.5000000000000005E-3</v>
      </c>
      <c r="AO192" s="4">
        <v>1.6E-2</v>
      </c>
      <c r="AP192" s="4">
        <v>1.0449999999999999</v>
      </c>
      <c r="AQ192" s="4">
        <v>-5.5E-2</v>
      </c>
      <c r="AR192" s="4">
        <v>0</v>
      </c>
      <c r="AS192" s="4">
        <v>0</v>
      </c>
      <c r="AT192" s="4">
        <v>-0.19</v>
      </c>
      <c r="AV192" s="4">
        <v>0</v>
      </c>
      <c r="AW192" s="4">
        <v>0</v>
      </c>
      <c r="AX192" s="4">
        <v>0.1</v>
      </c>
      <c r="AY192" s="4">
        <v>0</v>
      </c>
      <c r="AZ192" s="4">
        <v>0</v>
      </c>
      <c r="BA192" s="4">
        <v>-5.5E-2</v>
      </c>
      <c r="BB192" s="4">
        <v>-0.11050000000000001</v>
      </c>
      <c r="BC192" s="4">
        <v>0</v>
      </c>
      <c r="BD192" s="4">
        <v>-9.3000000000000013E-2</v>
      </c>
      <c r="BE192" s="4">
        <v>-7.4999999999999997E-3</v>
      </c>
      <c r="BF192" s="4">
        <v>-5.2499999999999998E-2</v>
      </c>
      <c r="BG192" s="4">
        <v>0</v>
      </c>
      <c r="BH192" s="4">
        <v>-5.7500000000000002E-2</v>
      </c>
      <c r="BI192" s="4">
        <v>-0.17</v>
      </c>
    </row>
    <row r="193" spans="3:61" x14ac:dyDescent="0.25">
      <c r="C193">
        <v>2.550316E-2</v>
      </c>
      <c r="E193">
        <v>3.9670000000000001</v>
      </c>
      <c r="F193" s="77">
        <v>42370</v>
      </c>
      <c r="G193" s="7">
        <v>4.0220000000000002</v>
      </c>
      <c r="H193" s="7">
        <v>0.15</v>
      </c>
      <c r="I193" s="4">
        <v>7.4873361040819E-2</v>
      </c>
      <c r="J193" s="4">
        <v>-0.16</v>
      </c>
      <c r="K193" s="4">
        <v>-0.16500000000000001</v>
      </c>
      <c r="L193" s="15">
        <v>-0.13</v>
      </c>
      <c r="M193" s="15">
        <v>-0.26500000000000001</v>
      </c>
      <c r="N193" s="4">
        <v>-5.0000000000000001E-3</v>
      </c>
      <c r="O193" s="4">
        <v>0</v>
      </c>
      <c r="P193" s="4">
        <v>-0.08</v>
      </c>
      <c r="Q193" s="4">
        <v>-0.13</v>
      </c>
      <c r="R193" s="4">
        <v>-0.16</v>
      </c>
      <c r="S193" s="4">
        <v>-0.16</v>
      </c>
      <c r="T193" s="4">
        <v>0</v>
      </c>
      <c r="U193" s="4">
        <v>0</v>
      </c>
      <c r="V193" s="4">
        <v>0.32500000000000001</v>
      </c>
      <c r="W193" s="4">
        <v>0.32500000000000001</v>
      </c>
      <c r="X193" s="4">
        <v>0.27500000000000002</v>
      </c>
      <c r="Y193" s="4">
        <v>0</v>
      </c>
      <c r="Z193" s="4">
        <v>0.34250000000000003</v>
      </c>
      <c r="AA193" s="4">
        <v>0.4375</v>
      </c>
      <c r="AB193" s="4">
        <v>-6.0000000000000001E-3</v>
      </c>
      <c r="AC193" s="4">
        <v>-2.2000000000000002E-2</v>
      </c>
      <c r="AD193" s="4">
        <v>-3.5000000000000005E-3</v>
      </c>
      <c r="AE193" s="4">
        <v>-1.8500000000000003E-2</v>
      </c>
      <c r="AF193" s="4">
        <v>5.0000000000000001E-3</v>
      </c>
      <c r="AG193" s="4">
        <v>2.0499999999999997E-2</v>
      </c>
      <c r="AH193" s="4">
        <v>-5.7500000000000002E-2</v>
      </c>
      <c r="AI193" s="4">
        <v>-2.2499999999999999E-2</v>
      </c>
      <c r="AJ193" s="4">
        <v>-3.5000000000000003E-2</v>
      </c>
      <c r="AK193" s="4">
        <v>-2.5000000000000001E-3</v>
      </c>
      <c r="AL193" s="4">
        <v>-4.2500000000000003E-2</v>
      </c>
      <c r="AM193" s="4">
        <v>0</v>
      </c>
      <c r="AN193" s="4">
        <v>7.4999999999999997E-3</v>
      </c>
      <c r="AO193" s="4">
        <v>1.6E-2</v>
      </c>
      <c r="AP193" s="4">
        <v>1.52</v>
      </c>
      <c r="AQ193" s="4">
        <v>-5.7500000000000002E-2</v>
      </c>
      <c r="AR193" s="4">
        <v>0</v>
      </c>
      <c r="AS193" s="4">
        <v>0</v>
      </c>
      <c r="AT193" s="4">
        <v>-0.19</v>
      </c>
      <c r="AV193" s="4">
        <v>0</v>
      </c>
      <c r="AW193" s="4">
        <v>0</v>
      </c>
      <c r="AX193" s="4">
        <v>0.1</v>
      </c>
      <c r="AY193" s="4">
        <v>0</v>
      </c>
      <c r="AZ193" s="4">
        <v>0</v>
      </c>
      <c r="BA193" s="4">
        <v>-5.7500000000000002E-2</v>
      </c>
      <c r="BB193" s="4">
        <v>-0.11800000000000001</v>
      </c>
      <c r="BC193" s="4">
        <v>0</v>
      </c>
      <c r="BD193" s="4">
        <v>-9.6000000000000002E-2</v>
      </c>
      <c r="BE193" s="4">
        <v>-7.4999999999999997E-3</v>
      </c>
      <c r="BF193" s="4">
        <v>-5.2499999999999998E-2</v>
      </c>
      <c r="BG193" s="4">
        <v>0</v>
      </c>
      <c r="BH193" s="4">
        <v>-5.7500000000000002E-2</v>
      </c>
      <c r="BI193" s="4">
        <v>-0.17</v>
      </c>
    </row>
    <row r="194" spans="3:61" x14ac:dyDescent="0.25">
      <c r="C194">
        <v>2.7244540000000001E-2</v>
      </c>
      <c r="E194">
        <v>3.8919999999999999</v>
      </c>
      <c r="F194" s="77">
        <v>42401</v>
      </c>
      <c r="G194" s="7">
        <v>3.9470000000000001</v>
      </c>
      <c r="H194" s="7">
        <v>0.15</v>
      </c>
      <c r="I194" s="4">
        <v>7.4876447278540023E-2</v>
      </c>
      <c r="J194" s="4">
        <v>-0.16</v>
      </c>
      <c r="K194" s="4">
        <v>-0.16500000000000001</v>
      </c>
      <c r="L194" s="15">
        <v>-0.13</v>
      </c>
      <c r="M194" s="15">
        <v>-0.26750000000000002</v>
      </c>
      <c r="N194" s="4">
        <v>-5.0000000000000001E-3</v>
      </c>
      <c r="O194" s="4">
        <v>0</v>
      </c>
      <c r="P194" s="4">
        <v>-0.08</v>
      </c>
      <c r="Q194" s="4">
        <v>-0.13</v>
      </c>
      <c r="R194" s="4">
        <v>-0.16</v>
      </c>
      <c r="S194" s="4">
        <v>-0.16</v>
      </c>
      <c r="T194" s="4">
        <v>0</v>
      </c>
      <c r="U194" s="4">
        <v>0</v>
      </c>
      <c r="V194" s="4">
        <v>0.3</v>
      </c>
      <c r="W194" s="4">
        <v>0.3</v>
      </c>
      <c r="X194" s="4">
        <v>0.25</v>
      </c>
      <c r="Y194" s="4">
        <v>0</v>
      </c>
      <c r="Z194" s="4">
        <v>0.33750000000000002</v>
      </c>
      <c r="AA194" s="4">
        <v>0.435</v>
      </c>
      <c r="AB194" s="4">
        <v>-6.0000000000000001E-3</v>
      </c>
      <c r="AC194" s="4">
        <v>-2.2000000000000002E-2</v>
      </c>
      <c r="AD194" s="4">
        <v>-3.5000000000000005E-3</v>
      </c>
      <c r="AE194" s="4">
        <v>-1.8500000000000003E-2</v>
      </c>
      <c r="AF194" s="4">
        <v>5.0000000000000001E-3</v>
      </c>
      <c r="AG194" s="4">
        <v>2.0499999999999997E-2</v>
      </c>
      <c r="AH194" s="4">
        <v>-5.7500000000000002E-2</v>
      </c>
      <c r="AI194" s="4">
        <v>-2.2499999999999999E-2</v>
      </c>
      <c r="AJ194" s="4">
        <v>-3.5000000000000003E-2</v>
      </c>
      <c r="AK194" s="4">
        <v>-2.5000000000000001E-3</v>
      </c>
      <c r="AL194" s="4">
        <v>-3.85E-2</v>
      </c>
      <c r="AM194" s="4">
        <v>0</v>
      </c>
      <c r="AN194" s="4">
        <v>7.4999999999999997E-3</v>
      </c>
      <c r="AO194" s="4">
        <v>1.6E-2</v>
      </c>
      <c r="AP194" s="4">
        <v>1.4</v>
      </c>
      <c r="AQ194" s="4">
        <v>-0.04</v>
      </c>
      <c r="AR194" s="4">
        <v>0</v>
      </c>
      <c r="AS194" s="4">
        <v>0</v>
      </c>
      <c r="AT194" s="4">
        <v>-0.19</v>
      </c>
      <c r="AV194" s="4">
        <v>0</v>
      </c>
      <c r="AW194" s="4">
        <v>0</v>
      </c>
      <c r="AX194" s="4">
        <v>0.1</v>
      </c>
      <c r="AY194" s="4">
        <v>0</v>
      </c>
      <c r="AZ194" s="4">
        <v>0</v>
      </c>
      <c r="BA194" s="4">
        <v>-0.04</v>
      </c>
      <c r="BB194" s="4">
        <v>-0.11800000000000001</v>
      </c>
      <c r="BC194" s="4">
        <v>0</v>
      </c>
      <c r="BD194" s="4">
        <v>-7.6000000000000012E-2</v>
      </c>
      <c r="BE194" s="4">
        <v>-7.4999999999999997E-3</v>
      </c>
      <c r="BF194" s="4">
        <v>-5.2499999999999998E-2</v>
      </c>
      <c r="BG194" s="4">
        <v>0</v>
      </c>
      <c r="BH194" s="4">
        <v>-5.7500000000000002E-2</v>
      </c>
      <c r="BI194" s="4">
        <v>-0.17</v>
      </c>
    </row>
    <row r="195" spans="3:61" x14ac:dyDescent="0.25">
      <c r="C195">
        <v>1.9776729999999999E-2</v>
      </c>
      <c r="E195">
        <v>3.7850000000000001</v>
      </c>
      <c r="F195" s="77">
        <v>42430</v>
      </c>
      <c r="G195" s="7">
        <v>3.84</v>
      </c>
      <c r="H195" s="7">
        <v>0.15</v>
      </c>
      <c r="I195" s="4">
        <v>7.4879334404153008E-2</v>
      </c>
      <c r="J195" s="4">
        <v>-0.16</v>
      </c>
      <c r="K195" s="4">
        <v>-0.16500000000000001</v>
      </c>
      <c r="L195" s="15">
        <v>-0.13</v>
      </c>
      <c r="M195" s="15">
        <v>-0.27</v>
      </c>
      <c r="N195" s="4">
        <v>-5.0000000000000001E-3</v>
      </c>
      <c r="O195" s="4">
        <v>0</v>
      </c>
      <c r="P195" s="4">
        <v>-0.08</v>
      </c>
      <c r="Q195" s="4">
        <v>-0.13</v>
      </c>
      <c r="R195" s="4">
        <v>-0.16</v>
      </c>
      <c r="S195" s="4">
        <v>-0.16</v>
      </c>
      <c r="T195" s="4">
        <v>0</v>
      </c>
      <c r="U195" s="4">
        <v>0</v>
      </c>
      <c r="V195" s="4">
        <v>0.29799999999999999</v>
      </c>
      <c r="W195" s="4">
        <v>0.29799999999999999</v>
      </c>
      <c r="X195" s="4">
        <v>0.24800000000000003</v>
      </c>
      <c r="Y195" s="4">
        <v>0</v>
      </c>
      <c r="Z195" s="4">
        <v>0.26</v>
      </c>
      <c r="AA195" s="4">
        <v>0.30249999999999999</v>
      </c>
      <c r="AB195" s="4">
        <v>-6.0000000000000001E-3</v>
      </c>
      <c r="AC195" s="4">
        <v>0</v>
      </c>
      <c r="AD195" s="4">
        <v>1.23E-2</v>
      </c>
      <c r="AE195" s="4">
        <v>-2.7000000000000001E-3</v>
      </c>
      <c r="AF195" s="4">
        <v>5.0000000000000001E-3</v>
      </c>
      <c r="AG195" s="4">
        <v>0</v>
      </c>
      <c r="AH195" s="4">
        <v>-5.7500000000000002E-2</v>
      </c>
      <c r="AI195" s="4">
        <v>-2.2499999999999999E-2</v>
      </c>
      <c r="AJ195" s="4">
        <v>-2.5500000000000002E-2</v>
      </c>
      <c r="AK195" s="4">
        <v>-2.5000000000000001E-3</v>
      </c>
      <c r="AL195" s="4">
        <v>-0.04</v>
      </c>
      <c r="AM195" s="4">
        <v>0</v>
      </c>
      <c r="AN195" s="4">
        <v>7.4999999999999997E-3</v>
      </c>
      <c r="AO195" s="4">
        <v>1.6E-2</v>
      </c>
      <c r="AP195" s="4">
        <v>0.88</v>
      </c>
      <c r="AQ195" s="4">
        <v>-2.75E-2</v>
      </c>
      <c r="AR195" s="4">
        <v>0</v>
      </c>
      <c r="AS195" s="4">
        <v>0</v>
      </c>
      <c r="AT195" s="4">
        <v>-0.19</v>
      </c>
      <c r="AV195" s="4">
        <v>0</v>
      </c>
      <c r="AW195" s="4">
        <v>0</v>
      </c>
      <c r="AX195" s="4">
        <v>0.1</v>
      </c>
      <c r="AY195" s="4">
        <v>0</v>
      </c>
      <c r="AZ195" s="4">
        <v>0</v>
      </c>
      <c r="BA195" s="4">
        <v>-2.75E-2</v>
      </c>
      <c r="BB195" s="4">
        <v>-9.5500000000000015E-2</v>
      </c>
      <c r="BC195" s="4">
        <v>0</v>
      </c>
      <c r="BD195" s="4">
        <v>-7.1000000000000008E-2</v>
      </c>
      <c r="BE195" s="4">
        <v>-7.4999999999999997E-3</v>
      </c>
      <c r="BF195" s="4">
        <v>-5.2499999999999998E-2</v>
      </c>
      <c r="BG195" s="4">
        <v>0</v>
      </c>
      <c r="BH195" s="4">
        <v>-5.7500000000000002E-2</v>
      </c>
      <c r="BI195" s="4">
        <v>-0.17</v>
      </c>
    </row>
    <row r="196" spans="3:61" x14ac:dyDescent="0.25">
      <c r="C196">
        <v>4.217079E-2</v>
      </c>
      <c r="E196">
        <v>3.6789999999999967</v>
      </c>
      <c r="F196" s="77">
        <v>42461</v>
      </c>
      <c r="G196" s="7">
        <v>3.7340000000000004</v>
      </c>
      <c r="H196" s="7">
        <v>0.15</v>
      </c>
      <c r="I196" s="4">
        <v>7.4882420641880013E-2</v>
      </c>
      <c r="J196" s="4">
        <v>-0.16</v>
      </c>
      <c r="K196" s="4">
        <v>-0.16500000000000001</v>
      </c>
      <c r="L196" s="15">
        <v>-0.17499999999999999</v>
      </c>
      <c r="M196" s="15">
        <v>-0.26</v>
      </c>
      <c r="N196" s="4">
        <v>-0.05</v>
      </c>
      <c r="O196" s="4">
        <v>0</v>
      </c>
      <c r="P196" s="4">
        <v>-0.08</v>
      </c>
      <c r="Q196" s="4">
        <v>-0.13</v>
      </c>
      <c r="R196" s="4">
        <v>-0.16</v>
      </c>
      <c r="S196" s="4">
        <v>-0.16</v>
      </c>
      <c r="T196" s="4">
        <v>0</v>
      </c>
      <c r="U196" s="4">
        <v>0</v>
      </c>
      <c r="V196" s="4">
        <v>0.20300000000000001</v>
      </c>
      <c r="W196" s="4">
        <v>0.20300000000000001</v>
      </c>
      <c r="X196" s="4">
        <v>0.153</v>
      </c>
      <c r="Y196" s="4">
        <v>0</v>
      </c>
      <c r="Z196" s="4">
        <v>0.17749999999999999</v>
      </c>
      <c r="AA196" s="4">
        <v>0.19750000000000001</v>
      </c>
      <c r="AB196" s="4">
        <v>-5.5000000000000005E-3</v>
      </c>
      <c r="AC196" s="4">
        <v>0</v>
      </c>
      <c r="AD196" s="4">
        <v>1.23E-2</v>
      </c>
      <c r="AE196" s="4">
        <v>-2.7000000000000001E-3</v>
      </c>
      <c r="AF196" s="4">
        <v>5.0000000000000001E-3</v>
      </c>
      <c r="AG196" s="4">
        <v>0</v>
      </c>
      <c r="AH196" s="4">
        <v>-5.5E-2</v>
      </c>
      <c r="AI196" s="4">
        <v>-2.7000000000000003E-2</v>
      </c>
      <c r="AJ196" s="4">
        <v>-0.03</v>
      </c>
      <c r="AK196" s="4">
        <v>-7.4999999999999997E-3</v>
      </c>
      <c r="AL196" s="4">
        <v>-0.05</v>
      </c>
      <c r="AM196" s="4">
        <v>0</v>
      </c>
      <c r="AN196" s="4">
        <v>2.5000000000000001E-3</v>
      </c>
      <c r="AO196" s="4">
        <v>9.0000000000000011E-3</v>
      </c>
      <c r="AP196" s="4">
        <v>0.505</v>
      </c>
      <c r="AQ196" s="4">
        <v>1.4999999999999999E-2</v>
      </c>
      <c r="AR196" s="4">
        <v>0</v>
      </c>
      <c r="AS196" s="4">
        <v>0</v>
      </c>
      <c r="AT196" s="4">
        <v>-0.19</v>
      </c>
      <c r="AV196" s="4">
        <v>0</v>
      </c>
      <c r="AW196" s="4">
        <v>0</v>
      </c>
      <c r="AX196" s="4">
        <v>0.1875</v>
      </c>
      <c r="AY196" s="4">
        <v>0</v>
      </c>
      <c r="AZ196" s="4">
        <v>0</v>
      </c>
      <c r="BA196" s="4">
        <v>1.4999999999999999E-2</v>
      </c>
      <c r="BB196" s="4">
        <v>-5.6000000000000008E-2</v>
      </c>
      <c r="BC196" s="4">
        <v>0</v>
      </c>
      <c r="BD196" s="4">
        <v>-3.6000000000000004E-2</v>
      </c>
      <c r="BE196" s="4">
        <v>-7.4999999999999997E-3</v>
      </c>
      <c r="BF196" s="4">
        <v>-3.5500000000000004E-2</v>
      </c>
      <c r="BG196" s="4">
        <v>0</v>
      </c>
      <c r="BH196" s="4">
        <v>-5.5E-2</v>
      </c>
      <c r="BI196" s="4">
        <v>-0.17</v>
      </c>
    </row>
    <row r="197" spans="3:61" x14ac:dyDescent="0.25">
      <c r="C197">
        <v>5.7622039999999999E-2</v>
      </c>
      <c r="E197">
        <v>3.67</v>
      </c>
      <c r="F197" s="77">
        <v>42491</v>
      </c>
      <c r="G197" s="7">
        <v>3.7250000000000001</v>
      </c>
      <c r="H197" s="7">
        <v>0.15</v>
      </c>
      <c r="I197" s="4">
        <v>7.4885407323555003E-2</v>
      </c>
      <c r="J197" s="4">
        <v>0</v>
      </c>
      <c r="K197" s="4">
        <v>0</v>
      </c>
      <c r="L197" s="15">
        <v>0</v>
      </c>
      <c r="M197" s="15">
        <v>0</v>
      </c>
      <c r="N197" s="4">
        <v>-6.5000000000000002E-2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0.16250000000000001</v>
      </c>
      <c r="AA197" s="4">
        <v>0.17249999999999999</v>
      </c>
      <c r="AB197" s="4">
        <v>-5.5000000000000005E-3</v>
      </c>
      <c r="AC197" s="4">
        <v>0</v>
      </c>
      <c r="AD197" s="4">
        <v>1.2050000000000002E-2</v>
      </c>
      <c r="AE197" s="4">
        <v>-2.9499999999999999E-3</v>
      </c>
      <c r="AF197" s="4">
        <v>5.0000000000000001E-3</v>
      </c>
      <c r="AG197" s="4">
        <v>0</v>
      </c>
      <c r="AH197" s="4">
        <v>-5.5E-2</v>
      </c>
      <c r="AI197" s="4">
        <v>-2.7000000000000003E-2</v>
      </c>
      <c r="AJ197" s="4">
        <v>-0.03</v>
      </c>
      <c r="AK197" s="4">
        <v>-7.4999999999999997E-3</v>
      </c>
      <c r="AL197" s="4">
        <v>-0.05</v>
      </c>
      <c r="AM197" s="4">
        <v>0</v>
      </c>
      <c r="AN197" s="4">
        <v>2.5000000000000001E-3</v>
      </c>
      <c r="AO197" s="4">
        <v>9.0000000000000011E-3</v>
      </c>
      <c r="AP197" s="4">
        <v>0.40500000000000003</v>
      </c>
      <c r="AQ197" s="4">
        <v>1.4999999999999999E-2</v>
      </c>
      <c r="AR197" s="4">
        <v>0</v>
      </c>
      <c r="AS197" s="4">
        <v>0</v>
      </c>
      <c r="AT197" s="4">
        <v>-0.19</v>
      </c>
      <c r="AV197" s="4">
        <v>0</v>
      </c>
      <c r="AW197" s="4">
        <v>0</v>
      </c>
      <c r="AX197" s="4">
        <v>0.1875</v>
      </c>
      <c r="AY197" s="4">
        <v>0</v>
      </c>
      <c r="AZ197" s="4">
        <v>0</v>
      </c>
      <c r="BA197" s="4">
        <v>1.4999999999999999E-2</v>
      </c>
      <c r="BB197" s="4">
        <v>-5.6000000000000008E-2</v>
      </c>
      <c r="BC197" s="4">
        <v>0</v>
      </c>
      <c r="BD197" s="4">
        <v>-3.85E-2</v>
      </c>
      <c r="BE197" s="4">
        <v>-7.4999999999999997E-3</v>
      </c>
      <c r="BF197" s="4">
        <v>0</v>
      </c>
      <c r="BG197" s="4">
        <v>0</v>
      </c>
      <c r="BH197" s="4">
        <v>-5.5E-2</v>
      </c>
      <c r="BI197" s="4">
        <v>-0.17</v>
      </c>
    </row>
    <row r="198" spans="3:61" x14ac:dyDescent="0.25">
      <c r="C198">
        <v>2.684835E-2</v>
      </c>
      <c r="E198">
        <v>3.6779999999999999</v>
      </c>
      <c r="F198" s="77">
        <v>42522</v>
      </c>
      <c r="G198" s="7">
        <v>3.7330000000000001</v>
      </c>
      <c r="H198" s="7">
        <v>0.15</v>
      </c>
      <c r="I198" s="4">
        <v>7.4888493561287031E-2</v>
      </c>
      <c r="J198" s="4">
        <v>0</v>
      </c>
      <c r="K198" s="4">
        <v>0</v>
      </c>
      <c r="L198" s="15">
        <v>0</v>
      </c>
      <c r="M198" s="15">
        <v>0</v>
      </c>
      <c r="N198" s="4">
        <v>-7.4999999999999997E-2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0.16250000000000001</v>
      </c>
      <c r="AA198" s="4">
        <v>0.17249999999999999</v>
      </c>
      <c r="AB198" s="4">
        <v>-5.5000000000000005E-3</v>
      </c>
      <c r="AC198" s="4">
        <v>0</v>
      </c>
      <c r="AD198" s="4">
        <v>1.2050000000000002E-2</v>
      </c>
      <c r="AE198" s="4">
        <v>-2.9499999999999999E-3</v>
      </c>
      <c r="AF198" s="4">
        <v>5.0000000000000001E-3</v>
      </c>
      <c r="AG198" s="4">
        <v>0</v>
      </c>
      <c r="AH198" s="4">
        <v>-5.5E-2</v>
      </c>
      <c r="AI198" s="4">
        <v>-2.8999999999999998E-2</v>
      </c>
      <c r="AJ198" s="4">
        <v>-2.75E-2</v>
      </c>
      <c r="AK198" s="4">
        <v>-0.04</v>
      </c>
      <c r="AL198" s="4">
        <v>-6.6000000000000003E-2</v>
      </c>
      <c r="AM198" s="4">
        <v>0</v>
      </c>
      <c r="AN198" s="4">
        <v>2.5000000000000001E-3</v>
      </c>
      <c r="AO198" s="4">
        <v>9.0000000000000011E-3</v>
      </c>
      <c r="AP198" s="4">
        <v>0.41499999999999998</v>
      </c>
      <c r="AQ198" s="4">
        <v>0.02</v>
      </c>
      <c r="AR198" s="4">
        <v>0</v>
      </c>
      <c r="AS198" s="4">
        <v>0</v>
      </c>
      <c r="AT198" s="4">
        <v>-0.19</v>
      </c>
      <c r="AV198" s="4">
        <v>0</v>
      </c>
      <c r="AW198" s="4">
        <v>0</v>
      </c>
      <c r="AX198" s="4">
        <v>0.1875</v>
      </c>
      <c r="AY198" s="4">
        <v>0</v>
      </c>
      <c r="AZ198" s="4">
        <v>0</v>
      </c>
      <c r="BA198" s="4">
        <v>0.02</v>
      </c>
      <c r="BB198" s="4">
        <v>-7.1000000000000008E-2</v>
      </c>
      <c r="BC198" s="4">
        <v>0</v>
      </c>
      <c r="BD198" s="4">
        <v>-4.0999999999999995E-2</v>
      </c>
      <c r="BE198" s="4">
        <v>-0.04</v>
      </c>
      <c r="BF198" s="4">
        <v>0</v>
      </c>
      <c r="BG198" s="4">
        <v>0</v>
      </c>
      <c r="BH198" s="4">
        <v>-5.5E-2</v>
      </c>
      <c r="BI198" s="4">
        <v>-0.17</v>
      </c>
    </row>
    <row r="199" spans="3:61" x14ac:dyDescent="0.25">
      <c r="C199">
        <v>3.6491589999999997E-2</v>
      </c>
      <c r="E199">
        <v>3.7250000000000001</v>
      </c>
      <c r="F199" s="77">
        <v>42552</v>
      </c>
      <c r="G199" s="7">
        <v>3.78</v>
      </c>
      <c r="H199" s="7">
        <v>0.15</v>
      </c>
      <c r="I199" s="4">
        <v>7.489148024296903E-2</v>
      </c>
      <c r="J199" s="4">
        <v>0</v>
      </c>
      <c r="K199" s="4">
        <v>0</v>
      </c>
      <c r="L199" s="15">
        <v>0</v>
      </c>
      <c r="M199" s="15">
        <v>0</v>
      </c>
      <c r="N199" s="4">
        <v>-7.4999999999999997E-2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0.16250000000000001</v>
      </c>
      <c r="AA199" s="4">
        <v>0.185</v>
      </c>
      <c r="AB199" s="4">
        <v>-5.5000000000000005E-3</v>
      </c>
      <c r="AC199" s="4">
        <v>0</v>
      </c>
      <c r="AD199" s="4">
        <v>1.2050000000000002E-2</v>
      </c>
      <c r="AE199" s="4">
        <v>-2.9499999999999999E-3</v>
      </c>
      <c r="AF199" s="4">
        <v>5.0000000000000001E-3</v>
      </c>
      <c r="AG199" s="4">
        <v>0</v>
      </c>
      <c r="AH199" s="4">
        <v>-5.5E-2</v>
      </c>
      <c r="AI199" s="4">
        <v>-2.8999999999999998E-2</v>
      </c>
      <c r="AJ199" s="4">
        <v>-2.75E-2</v>
      </c>
      <c r="AK199" s="4">
        <v>-6.5000000000000006E-3</v>
      </c>
      <c r="AL199" s="4">
        <v>-0.05</v>
      </c>
      <c r="AM199" s="4">
        <v>0</v>
      </c>
      <c r="AN199" s="4">
        <v>2.5000000000000001E-3</v>
      </c>
      <c r="AO199" s="4">
        <v>9.0000000000000011E-3</v>
      </c>
      <c r="AP199" s="4">
        <v>0.45</v>
      </c>
      <c r="AQ199" s="4">
        <v>2.2499999999999999E-2</v>
      </c>
      <c r="AR199" s="4">
        <v>0</v>
      </c>
      <c r="AS199" s="4">
        <v>0</v>
      </c>
      <c r="AT199" s="4">
        <v>-0.19</v>
      </c>
      <c r="AV199" s="4">
        <v>0</v>
      </c>
      <c r="AW199" s="4">
        <v>0</v>
      </c>
      <c r="AX199" s="4">
        <v>0.1875</v>
      </c>
      <c r="AY199" s="4">
        <v>0</v>
      </c>
      <c r="AZ199" s="4">
        <v>0</v>
      </c>
      <c r="BA199" s="4">
        <v>2.2499999999999999E-2</v>
      </c>
      <c r="BB199" s="4">
        <v>-6.3500000000000001E-2</v>
      </c>
      <c r="BC199" s="4">
        <v>0</v>
      </c>
      <c r="BD199" s="4">
        <v>-4.0999999999999995E-2</v>
      </c>
      <c r="BE199" s="4">
        <v>-6.5000000000000006E-3</v>
      </c>
      <c r="BF199" s="4">
        <v>0</v>
      </c>
      <c r="BG199" s="4">
        <v>0</v>
      </c>
      <c r="BH199" s="4">
        <v>-5.5E-2</v>
      </c>
      <c r="BI199" s="4">
        <v>-0.17</v>
      </c>
    </row>
    <row r="200" spans="3:61" x14ac:dyDescent="0.25">
      <c r="C200">
        <v>3.8392389999999998E-2</v>
      </c>
      <c r="E200">
        <v>3.72</v>
      </c>
      <c r="F200" s="77">
        <v>42583</v>
      </c>
      <c r="G200" s="7">
        <v>3.7749999999999999</v>
      </c>
      <c r="H200" s="7">
        <v>0.15</v>
      </c>
      <c r="I200" s="4">
        <v>7.4894566480707997E-2</v>
      </c>
      <c r="J200" s="4">
        <v>0</v>
      </c>
      <c r="K200" s="4">
        <v>0</v>
      </c>
      <c r="L200" s="15">
        <v>0</v>
      </c>
      <c r="M200" s="15">
        <v>0</v>
      </c>
      <c r="N200" s="4">
        <v>-7.4999999999999997E-2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0.16250000000000001</v>
      </c>
      <c r="AA200" s="4">
        <v>0.185</v>
      </c>
      <c r="AB200" s="4">
        <v>-5.5000000000000005E-3</v>
      </c>
      <c r="AC200" s="4">
        <v>0</v>
      </c>
      <c r="AD200" s="4">
        <v>1.225E-2</v>
      </c>
      <c r="AE200" s="4">
        <v>-2.7500000000000003E-3</v>
      </c>
      <c r="AF200" s="4">
        <v>5.0000000000000001E-3</v>
      </c>
      <c r="AG200" s="4">
        <v>0</v>
      </c>
      <c r="AH200" s="4">
        <v>-5.5E-2</v>
      </c>
      <c r="AI200" s="4">
        <v>-2.8999999999999998E-2</v>
      </c>
      <c r="AJ200" s="4">
        <v>-2.75E-2</v>
      </c>
      <c r="AK200" s="4">
        <v>-6.5000000000000006E-3</v>
      </c>
      <c r="AL200" s="4">
        <v>-0.05</v>
      </c>
      <c r="AM200" s="4">
        <v>0</v>
      </c>
      <c r="AN200" s="4">
        <v>2.5000000000000001E-3</v>
      </c>
      <c r="AO200" s="4">
        <v>9.0000000000000011E-3</v>
      </c>
      <c r="AP200" s="4">
        <v>0.505</v>
      </c>
      <c r="AQ200" s="4">
        <v>2.5000000000000001E-2</v>
      </c>
      <c r="AR200" s="4">
        <v>0</v>
      </c>
      <c r="AS200" s="4">
        <v>0</v>
      </c>
      <c r="AT200" s="4">
        <v>-0.19</v>
      </c>
      <c r="AV200" s="4">
        <v>0</v>
      </c>
      <c r="AW200" s="4">
        <v>0</v>
      </c>
      <c r="AX200" s="4">
        <v>0.1875</v>
      </c>
      <c r="AY200" s="4">
        <v>0</v>
      </c>
      <c r="AZ200" s="4">
        <v>0</v>
      </c>
      <c r="BA200" s="4">
        <v>2.5000000000000001E-2</v>
      </c>
      <c r="BB200" s="4">
        <v>-6.3500000000000001E-2</v>
      </c>
      <c r="BC200" s="4">
        <v>0</v>
      </c>
      <c r="BD200" s="4">
        <v>-4.0999999999999995E-2</v>
      </c>
      <c r="BE200" s="4">
        <v>-6.5000000000000006E-3</v>
      </c>
      <c r="BF200" s="4">
        <v>0</v>
      </c>
      <c r="BG200" s="4">
        <v>0</v>
      </c>
      <c r="BH200" s="4">
        <v>-5.5E-2</v>
      </c>
      <c r="BI200" s="4">
        <v>-0.17</v>
      </c>
    </row>
    <row r="201" spans="3:61" x14ac:dyDescent="0.25">
      <c r="C201">
        <v>5.0330569999999998E-2</v>
      </c>
      <c r="E201">
        <v>3.6970000000000014</v>
      </c>
      <c r="F201" s="77">
        <v>42614</v>
      </c>
      <c r="G201" s="7">
        <v>3.7519999999999998</v>
      </c>
      <c r="H201" s="7">
        <v>0.15</v>
      </c>
      <c r="I201" s="4">
        <v>7.489765271845103E-2</v>
      </c>
      <c r="J201" s="4">
        <v>0</v>
      </c>
      <c r="K201" s="4">
        <v>0</v>
      </c>
      <c r="L201" s="15">
        <v>0</v>
      </c>
      <c r="M201" s="15">
        <v>0</v>
      </c>
      <c r="N201" s="4">
        <v>-6.5000000000000002E-2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0.16250000000000001</v>
      </c>
      <c r="AA201" s="4">
        <v>0.16250000000000001</v>
      </c>
      <c r="AB201" s="4">
        <v>-5.5000000000000005E-3</v>
      </c>
      <c r="AC201" s="4">
        <v>0</v>
      </c>
      <c r="AD201" s="4">
        <v>1.225E-2</v>
      </c>
      <c r="AE201" s="4">
        <v>-2.7500000000000003E-3</v>
      </c>
      <c r="AF201" s="4">
        <v>5.0000000000000001E-3</v>
      </c>
      <c r="AG201" s="4">
        <v>0</v>
      </c>
      <c r="AH201" s="4">
        <v>-5.5E-2</v>
      </c>
      <c r="AI201" s="4">
        <v>-2.6499999999999999E-2</v>
      </c>
      <c r="AJ201" s="4">
        <v>-3.2500000000000001E-2</v>
      </c>
      <c r="AK201" s="4">
        <v>-9.0000000000000011E-3</v>
      </c>
      <c r="AL201" s="4">
        <v>-0.05</v>
      </c>
      <c r="AM201" s="4">
        <v>0</v>
      </c>
      <c r="AN201" s="4">
        <v>2.5000000000000001E-3</v>
      </c>
      <c r="AO201" s="4">
        <v>9.0000000000000011E-3</v>
      </c>
      <c r="AP201" s="4">
        <v>0.41</v>
      </c>
      <c r="AQ201" s="4">
        <v>1.7500000000000002E-2</v>
      </c>
      <c r="AR201" s="4">
        <v>0</v>
      </c>
      <c r="AS201" s="4">
        <v>0</v>
      </c>
      <c r="AT201" s="4">
        <v>-0.19</v>
      </c>
      <c r="AV201" s="4">
        <v>0</v>
      </c>
      <c r="AW201" s="4">
        <v>0</v>
      </c>
      <c r="AX201" s="4">
        <v>0.1875</v>
      </c>
      <c r="AY201" s="4">
        <v>0</v>
      </c>
      <c r="AZ201" s="4">
        <v>0</v>
      </c>
      <c r="BA201" s="4">
        <v>1.7500000000000002E-2</v>
      </c>
      <c r="BB201" s="4">
        <v>-6.8500000000000005E-2</v>
      </c>
      <c r="BC201" s="4">
        <v>0</v>
      </c>
      <c r="BD201" s="4">
        <v>-6.3500000000000001E-2</v>
      </c>
      <c r="BE201" s="4">
        <v>-9.0000000000000011E-3</v>
      </c>
      <c r="BF201" s="4">
        <v>0</v>
      </c>
      <c r="BG201" s="4">
        <v>0</v>
      </c>
      <c r="BH201" s="4">
        <v>-5.5E-2</v>
      </c>
      <c r="BI201" s="4">
        <v>-0.17</v>
      </c>
    </row>
    <row r="202" spans="3:61" x14ac:dyDescent="0.25">
      <c r="C202">
        <v>3.6101090000000002E-2</v>
      </c>
      <c r="E202">
        <v>3.7019999999999968</v>
      </c>
      <c r="F202" s="77">
        <v>42644</v>
      </c>
      <c r="G202" s="7">
        <v>3.7570000000000001</v>
      </c>
      <c r="H202" s="7">
        <v>0.15</v>
      </c>
      <c r="I202" s="4">
        <v>7.4900639400140009E-2</v>
      </c>
      <c r="J202" s="4">
        <v>0</v>
      </c>
      <c r="K202" s="4">
        <v>0</v>
      </c>
      <c r="L202" s="15">
        <v>0</v>
      </c>
      <c r="M202" s="15">
        <v>0</v>
      </c>
      <c r="N202" s="4">
        <v>-0.05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0.16500000000000001</v>
      </c>
      <c r="AA202" s="4">
        <v>0.185</v>
      </c>
      <c r="AB202" s="4">
        <v>-5.5000000000000005E-3</v>
      </c>
      <c r="AC202" s="4">
        <v>0</v>
      </c>
      <c r="AD202" s="4">
        <v>-3.5000000000000005E-3</v>
      </c>
      <c r="AE202" s="4">
        <v>-1.8500000000000003E-2</v>
      </c>
      <c r="AF202" s="4">
        <v>5.0000000000000001E-3</v>
      </c>
      <c r="AG202" s="4">
        <v>0</v>
      </c>
      <c r="AH202" s="4">
        <v>-5.5E-2</v>
      </c>
      <c r="AI202" s="4">
        <v>-2.6499999999999999E-2</v>
      </c>
      <c r="AJ202" s="4">
        <v>-3.2500000000000001E-2</v>
      </c>
      <c r="AK202" s="4">
        <v>-9.0000000000000011E-3</v>
      </c>
      <c r="AL202" s="4">
        <v>-3.5000000000000003E-2</v>
      </c>
      <c r="AM202" s="4">
        <v>0</v>
      </c>
      <c r="AN202" s="4">
        <v>2.5000000000000001E-3</v>
      </c>
      <c r="AO202" s="4">
        <v>9.0000000000000011E-3</v>
      </c>
      <c r="AP202" s="4">
        <v>0.34499999999999997</v>
      </c>
      <c r="AQ202" s="4">
        <v>7.4999999999999997E-3</v>
      </c>
      <c r="AR202" s="4">
        <v>0</v>
      </c>
      <c r="AS202" s="4">
        <v>0</v>
      </c>
      <c r="AT202" s="4">
        <v>-0.19</v>
      </c>
      <c r="AV202" s="4">
        <v>0</v>
      </c>
      <c r="AW202" s="4">
        <v>0</v>
      </c>
      <c r="AX202" s="4">
        <v>0.1875</v>
      </c>
      <c r="AY202" s="4">
        <v>0</v>
      </c>
      <c r="AZ202" s="4">
        <v>0</v>
      </c>
      <c r="BA202" s="4">
        <v>7.4999999999999997E-3</v>
      </c>
      <c r="BB202" s="4">
        <v>-7.350000000000001E-2</v>
      </c>
      <c r="BC202" s="4">
        <v>0</v>
      </c>
      <c r="BD202" s="4">
        <v>-6.3500000000000001E-2</v>
      </c>
      <c r="BE202" s="4">
        <v>-9.0000000000000011E-3</v>
      </c>
      <c r="BF202" s="4">
        <v>0</v>
      </c>
      <c r="BG202" s="4">
        <v>0</v>
      </c>
      <c r="BH202" s="4">
        <v>-5.5E-2</v>
      </c>
      <c r="BI202" s="4">
        <v>-0.17</v>
      </c>
    </row>
    <row r="203" spans="3:61" x14ac:dyDescent="0.25">
      <c r="C203">
        <v>2.3689060000000001E-2</v>
      </c>
      <c r="E203">
        <v>3.7369999999999983</v>
      </c>
      <c r="F203" s="77">
        <v>42675</v>
      </c>
      <c r="G203" s="7">
        <v>3.7919999999999998</v>
      </c>
      <c r="H203" s="7">
        <v>0.15</v>
      </c>
      <c r="I203" s="4">
        <v>7.4903725637888996E-2</v>
      </c>
      <c r="J203" s="4">
        <v>0</v>
      </c>
      <c r="K203" s="4">
        <v>0</v>
      </c>
      <c r="L203" s="15">
        <v>0</v>
      </c>
      <c r="M203" s="15">
        <v>0</v>
      </c>
      <c r="N203" s="4">
        <v>-1.2500000000000001E-2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0.24</v>
      </c>
      <c r="AA203" s="4">
        <v>0.28749999999999998</v>
      </c>
      <c r="AB203" s="4">
        <v>-8.5000000000000006E-3</v>
      </c>
      <c r="AC203" s="4">
        <v>0</v>
      </c>
      <c r="AD203" s="4">
        <v>-2.5000000000000001E-3</v>
      </c>
      <c r="AE203" s="4">
        <v>-1.7500000000000002E-2</v>
      </c>
      <c r="AF203" s="4">
        <v>5.0000000000000001E-3</v>
      </c>
      <c r="AG203" s="4">
        <v>0</v>
      </c>
      <c r="AH203" s="4">
        <v>-5.7500000000000002E-2</v>
      </c>
      <c r="AI203" s="4">
        <v>-2.2000000000000002E-2</v>
      </c>
      <c r="AJ203" s="4">
        <v>-3.0500000000000003E-2</v>
      </c>
      <c r="AK203" s="4">
        <v>-1.5E-3</v>
      </c>
      <c r="AL203" s="4">
        <v>-3.6499999999999998E-2</v>
      </c>
      <c r="AM203" s="4">
        <v>0</v>
      </c>
      <c r="AN203" s="4">
        <v>7.4999999999999997E-3</v>
      </c>
      <c r="AO203" s="4">
        <v>1.6E-2</v>
      </c>
      <c r="AP203" s="4">
        <v>0.72499999999999998</v>
      </c>
      <c r="AQ203" s="4">
        <v>-3.2500000000000001E-2</v>
      </c>
      <c r="AR203" s="4">
        <v>0</v>
      </c>
      <c r="AS203" s="4">
        <v>0</v>
      </c>
      <c r="AT203" s="4">
        <v>-0.19</v>
      </c>
      <c r="AV203" s="4">
        <v>0</v>
      </c>
      <c r="AW203" s="4">
        <v>0</v>
      </c>
      <c r="AX203" s="4">
        <v>0.1</v>
      </c>
      <c r="AY203" s="4">
        <v>0</v>
      </c>
      <c r="AZ203" s="4">
        <v>0</v>
      </c>
      <c r="BA203" s="4">
        <v>-3.2500000000000001E-2</v>
      </c>
      <c r="BB203" s="4">
        <v>-9.6000000000000002E-2</v>
      </c>
      <c r="BC203" s="4">
        <v>0</v>
      </c>
      <c r="BD203" s="4">
        <v>-6.8500000000000005E-2</v>
      </c>
      <c r="BE203" s="4">
        <v>-6.5000000000000006E-3</v>
      </c>
      <c r="BF203" s="4">
        <v>0</v>
      </c>
      <c r="BG203" s="4">
        <v>0</v>
      </c>
      <c r="BH203" s="4">
        <v>-5.7500000000000002E-2</v>
      </c>
      <c r="BI203" s="4">
        <v>-0.17</v>
      </c>
    </row>
    <row r="204" spans="3:61" x14ac:dyDescent="0.25">
      <c r="C204">
        <v>2.424169E-2</v>
      </c>
      <c r="E204">
        <v>3.7980000000000027</v>
      </c>
      <c r="F204" s="77">
        <v>42705</v>
      </c>
      <c r="G204" s="7">
        <v>3.8530000000000002</v>
      </c>
      <c r="H204" s="7">
        <v>0.15</v>
      </c>
      <c r="I204" s="4">
        <v>7.4906712319584012E-2</v>
      </c>
      <c r="J204" s="4">
        <v>0</v>
      </c>
      <c r="K204" s="4">
        <v>0</v>
      </c>
      <c r="L204" s="15">
        <v>0</v>
      </c>
      <c r="M204" s="15">
        <v>0</v>
      </c>
      <c r="N204" s="4">
        <v>-5.0000000000000001E-3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0.29499999999999998</v>
      </c>
      <c r="AA204" s="4">
        <v>0.33750000000000002</v>
      </c>
      <c r="AB204" s="4">
        <v>-8.5000000000000006E-3</v>
      </c>
      <c r="AC204" s="4">
        <v>0</v>
      </c>
      <c r="AD204" s="4">
        <v>-2.5000000000000001E-3</v>
      </c>
      <c r="AE204" s="4">
        <v>-1.7500000000000002E-2</v>
      </c>
      <c r="AF204" s="4">
        <v>5.0000000000000001E-3</v>
      </c>
      <c r="AG204" s="4">
        <v>0</v>
      </c>
      <c r="AH204" s="4">
        <v>-5.7500000000000002E-2</v>
      </c>
      <c r="AI204" s="4">
        <v>-2.0499999999999997E-2</v>
      </c>
      <c r="AJ204" s="4">
        <v>-3.3000000000000002E-2</v>
      </c>
      <c r="AK204" s="4">
        <v>-1.5E-3</v>
      </c>
      <c r="AL204" s="4">
        <v>-3.6499999999999998E-2</v>
      </c>
      <c r="AM204" s="4">
        <v>0</v>
      </c>
      <c r="AN204" s="4">
        <v>7.4999999999999997E-3</v>
      </c>
      <c r="AO204" s="4">
        <v>1.6E-2</v>
      </c>
      <c r="AP204" s="4">
        <v>1.0449999999999999</v>
      </c>
      <c r="AQ204" s="4">
        <v>-5.5E-2</v>
      </c>
      <c r="AR204" s="4">
        <v>0</v>
      </c>
      <c r="AS204" s="4">
        <v>0</v>
      </c>
      <c r="AT204" s="4">
        <v>-0.19</v>
      </c>
      <c r="AV204" s="4">
        <v>0</v>
      </c>
      <c r="AW204" s="4">
        <v>0</v>
      </c>
      <c r="AX204" s="4">
        <v>0.1</v>
      </c>
      <c r="AY204" s="4">
        <v>0</v>
      </c>
      <c r="AZ204" s="4">
        <v>0</v>
      </c>
      <c r="BA204" s="4">
        <v>-5.5E-2</v>
      </c>
      <c r="BB204" s="4">
        <v>-0.1085</v>
      </c>
      <c r="BC204" s="4">
        <v>0</v>
      </c>
      <c r="BD204" s="4">
        <v>-9.0999999999999998E-2</v>
      </c>
      <c r="BE204" s="4">
        <v>-6.5000000000000006E-3</v>
      </c>
      <c r="BF204" s="4">
        <v>0</v>
      </c>
      <c r="BG204" s="4">
        <v>0</v>
      </c>
      <c r="BH204" s="4">
        <v>-5.7500000000000002E-2</v>
      </c>
      <c r="BI204" s="4">
        <v>-0.17</v>
      </c>
    </row>
    <row r="205" spans="3:61" x14ac:dyDescent="0.25">
      <c r="C205">
        <v>2.4044070000000001E-2</v>
      </c>
      <c r="E205">
        <v>4.0590000000000002</v>
      </c>
      <c r="F205" s="77">
        <v>42736</v>
      </c>
      <c r="G205" s="7">
        <v>4.1140000000000008</v>
      </c>
      <c r="H205" s="7">
        <v>0.15</v>
      </c>
      <c r="I205" s="4">
        <v>7.4909798557340021E-2</v>
      </c>
      <c r="J205" s="4">
        <v>0</v>
      </c>
      <c r="K205" s="4">
        <v>0</v>
      </c>
      <c r="L205" s="15">
        <v>0</v>
      </c>
      <c r="M205" s="15">
        <v>0</v>
      </c>
      <c r="N205" s="4">
        <v>0.01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0.34250000000000003</v>
      </c>
      <c r="AA205" s="4">
        <v>0.4375</v>
      </c>
      <c r="AB205" s="4">
        <v>-4.0000000000000001E-3</v>
      </c>
      <c r="AC205" s="4">
        <v>0</v>
      </c>
      <c r="AD205" s="4">
        <v>-2.5000000000000001E-3</v>
      </c>
      <c r="AE205" s="4">
        <v>-1.7500000000000002E-2</v>
      </c>
      <c r="AF205" s="4">
        <v>5.0000000000000001E-3</v>
      </c>
      <c r="AG205" s="4">
        <v>0</v>
      </c>
      <c r="AH205" s="4">
        <v>-5.7500000000000002E-2</v>
      </c>
      <c r="AI205" s="4">
        <v>-2.0499999999999997E-2</v>
      </c>
      <c r="AJ205" s="4">
        <v>-3.3000000000000002E-2</v>
      </c>
      <c r="AK205" s="4">
        <v>-1.5E-3</v>
      </c>
      <c r="AL205" s="4">
        <v>-4.0500000000000001E-2</v>
      </c>
      <c r="AM205" s="4">
        <v>0</v>
      </c>
      <c r="AN205" s="4">
        <v>9.5000000000000015E-3</v>
      </c>
      <c r="AO205" s="4">
        <v>1.6E-2</v>
      </c>
      <c r="AP205" s="4">
        <v>1.52</v>
      </c>
      <c r="AQ205" s="4">
        <v>-5.7500000000000002E-2</v>
      </c>
      <c r="AR205" s="4">
        <v>0</v>
      </c>
      <c r="AS205" s="4">
        <v>0</v>
      </c>
      <c r="AT205" s="4">
        <v>-0.19</v>
      </c>
      <c r="AV205" s="4">
        <v>0</v>
      </c>
      <c r="AW205" s="4">
        <v>0</v>
      </c>
      <c r="AX205" s="4">
        <v>0.1</v>
      </c>
      <c r="AY205" s="4">
        <v>0</v>
      </c>
      <c r="AZ205" s="4">
        <v>0</v>
      </c>
      <c r="BA205" s="4">
        <v>-5.7500000000000002E-2</v>
      </c>
      <c r="BB205" s="4">
        <v>-0.11599999999999999</v>
      </c>
      <c r="BC205" s="4">
        <v>0</v>
      </c>
      <c r="BD205" s="4">
        <v>-9.4E-2</v>
      </c>
      <c r="BE205" s="4">
        <v>-6.5000000000000006E-3</v>
      </c>
      <c r="BF205" s="4">
        <v>0</v>
      </c>
      <c r="BG205" s="4">
        <v>0</v>
      </c>
      <c r="BH205" s="4">
        <v>-5.7500000000000002E-2</v>
      </c>
      <c r="BI205" s="4">
        <v>-0.17</v>
      </c>
    </row>
    <row r="206" spans="3:61" x14ac:dyDescent="0.25">
      <c r="C206">
        <v>2.5498170000000001E-2</v>
      </c>
      <c r="E206">
        <v>3.988</v>
      </c>
      <c r="F206" s="77">
        <v>42767</v>
      </c>
      <c r="G206" s="7">
        <v>4.0430000000000001</v>
      </c>
      <c r="H206" s="7">
        <v>0.15</v>
      </c>
      <c r="I206" s="4">
        <v>7.4912884795098014E-2</v>
      </c>
      <c r="J206" s="4">
        <v>0</v>
      </c>
      <c r="K206" s="4">
        <v>0</v>
      </c>
      <c r="L206" s="15">
        <v>0</v>
      </c>
      <c r="M206" s="15">
        <v>0</v>
      </c>
      <c r="N206" s="4">
        <v>0.01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0.33750000000000002</v>
      </c>
      <c r="AA206" s="4">
        <v>0.435</v>
      </c>
      <c r="AB206" s="4">
        <v>-4.0000000000000001E-3</v>
      </c>
      <c r="AC206" s="4">
        <v>0</v>
      </c>
      <c r="AD206" s="4">
        <v>-2.5000000000000001E-3</v>
      </c>
      <c r="AE206" s="4">
        <v>-1.7500000000000002E-2</v>
      </c>
      <c r="AF206" s="4">
        <v>5.0000000000000001E-3</v>
      </c>
      <c r="AG206" s="4">
        <v>0</v>
      </c>
      <c r="AH206" s="4">
        <v>-5.7500000000000002E-2</v>
      </c>
      <c r="AI206" s="4">
        <v>-2.0499999999999997E-2</v>
      </c>
      <c r="AJ206" s="4">
        <v>-3.3000000000000002E-2</v>
      </c>
      <c r="AK206" s="4">
        <v>-1.5E-3</v>
      </c>
      <c r="AL206" s="4">
        <v>-3.6499999999999998E-2</v>
      </c>
      <c r="AM206" s="4">
        <v>0</v>
      </c>
      <c r="AN206" s="4">
        <v>9.5000000000000015E-3</v>
      </c>
      <c r="AO206" s="4">
        <v>1.6E-2</v>
      </c>
      <c r="AP206" s="4">
        <v>1.4</v>
      </c>
      <c r="AQ206" s="4">
        <v>-0.04</v>
      </c>
      <c r="AR206" s="4">
        <v>0</v>
      </c>
      <c r="AS206" s="4">
        <v>0</v>
      </c>
      <c r="AT206" s="4">
        <v>-0.19</v>
      </c>
      <c r="AV206" s="4">
        <v>0</v>
      </c>
      <c r="AW206" s="4">
        <v>0</v>
      </c>
      <c r="AX206" s="4">
        <v>0.1</v>
      </c>
      <c r="AY206" s="4">
        <v>0</v>
      </c>
      <c r="AZ206" s="4">
        <v>0</v>
      </c>
      <c r="BA206" s="4">
        <v>-0.04</v>
      </c>
      <c r="BB206" s="4">
        <v>-0.11599999999999999</v>
      </c>
      <c r="BC206" s="4">
        <v>0</v>
      </c>
      <c r="BD206" s="4">
        <v>-7.400000000000001E-2</v>
      </c>
      <c r="BE206" s="4">
        <v>-6.5000000000000006E-3</v>
      </c>
      <c r="BF206" s="4">
        <v>0</v>
      </c>
      <c r="BG206" s="4">
        <v>0</v>
      </c>
      <c r="BH206" s="4">
        <v>-5.7500000000000002E-2</v>
      </c>
      <c r="BI206" s="4">
        <v>-0.17</v>
      </c>
    </row>
    <row r="207" spans="3:61" x14ac:dyDescent="0.25">
      <c r="C207">
        <v>1.8373810000000001E-2</v>
      </c>
      <c r="E207">
        <v>3.8840000000000017</v>
      </c>
      <c r="F207" s="77">
        <v>42795</v>
      </c>
      <c r="G207" s="7">
        <v>3.9390000000000005</v>
      </c>
      <c r="H207" s="7">
        <v>0.15</v>
      </c>
      <c r="I207" s="4">
        <v>7.4915672364689018E-2</v>
      </c>
      <c r="J207" s="4">
        <v>0</v>
      </c>
      <c r="K207" s="4">
        <v>0</v>
      </c>
      <c r="L207" s="15">
        <v>0</v>
      </c>
      <c r="M207" s="15">
        <v>0</v>
      </c>
      <c r="N207" s="4">
        <v>0.01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0.26</v>
      </c>
      <c r="AA207" s="4">
        <v>0.30249999999999999</v>
      </c>
      <c r="AB207" s="4">
        <v>0</v>
      </c>
      <c r="AC207" s="4">
        <v>0</v>
      </c>
      <c r="AD207" s="4">
        <v>1.3300000000000001E-2</v>
      </c>
      <c r="AE207" s="4">
        <v>-1.7000000000000001E-3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0.88</v>
      </c>
      <c r="AQ207" s="4">
        <v>-2.75E-2</v>
      </c>
      <c r="AR207" s="4">
        <v>0</v>
      </c>
      <c r="AS207" s="4">
        <v>0</v>
      </c>
      <c r="AT207" s="4">
        <v>-0.19</v>
      </c>
      <c r="AV207" s="4">
        <v>0</v>
      </c>
      <c r="AW207" s="4">
        <v>0</v>
      </c>
      <c r="AX207" s="4">
        <v>0.1</v>
      </c>
      <c r="AY207" s="4">
        <v>0</v>
      </c>
      <c r="AZ207" s="4">
        <v>0</v>
      </c>
      <c r="BA207" s="4">
        <v>-2.75E-2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-0.17</v>
      </c>
    </row>
    <row r="208" spans="3:61" x14ac:dyDescent="0.25">
      <c r="C208">
        <v>3.8816900000000001E-2</v>
      </c>
      <c r="E208">
        <v>3.7809999999999966</v>
      </c>
      <c r="F208" s="77">
        <v>42826</v>
      </c>
      <c r="G208" s="7">
        <v>3.8360000000000003</v>
      </c>
      <c r="H208" s="7">
        <v>0.15</v>
      </c>
      <c r="I208" s="4">
        <v>7.4918758602453006E-2</v>
      </c>
      <c r="J208" s="4">
        <v>0</v>
      </c>
      <c r="K208" s="4">
        <v>0</v>
      </c>
      <c r="L208" s="15">
        <v>0</v>
      </c>
      <c r="M208" s="15">
        <v>0</v>
      </c>
      <c r="N208" s="4">
        <v>-3.5000000000000003E-2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0.17749999999999999</v>
      </c>
      <c r="AA208" s="4">
        <v>0.19750000000000001</v>
      </c>
      <c r="AB208" s="4">
        <v>0</v>
      </c>
      <c r="AC208" s="4">
        <v>0</v>
      </c>
      <c r="AD208" s="4">
        <v>1.3300000000000001E-2</v>
      </c>
      <c r="AE208" s="4">
        <v>-1.7000000000000001E-3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0.505</v>
      </c>
      <c r="AQ208" s="4">
        <v>4.4976639000000013E-2</v>
      </c>
      <c r="AR208" s="4">
        <v>0</v>
      </c>
      <c r="AS208" s="4">
        <v>0</v>
      </c>
      <c r="AT208" s="4">
        <v>-0.19</v>
      </c>
      <c r="AV208" s="4">
        <v>0</v>
      </c>
      <c r="AW208" s="4">
        <v>0</v>
      </c>
      <c r="AX208" s="4">
        <v>0.1875</v>
      </c>
      <c r="AY208" s="4">
        <v>0</v>
      </c>
      <c r="AZ208" s="4">
        <v>0</v>
      </c>
      <c r="BA208" s="4">
        <v>4.4976639000000013E-2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-0.17</v>
      </c>
    </row>
    <row r="209" spans="3:73" x14ac:dyDescent="0.25">
      <c r="C209">
        <v>5.2931010000000001E-2</v>
      </c>
      <c r="E209">
        <v>3.7730000000000019</v>
      </c>
      <c r="F209" s="77">
        <v>42856</v>
      </c>
      <c r="G209" s="7">
        <v>3.8280000000000003</v>
      </c>
      <c r="H209" s="7">
        <v>0.15</v>
      </c>
      <c r="I209" s="4">
        <v>7.492174528416301E-2</v>
      </c>
      <c r="J209" s="4">
        <v>0</v>
      </c>
      <c r="K209" s="4">
        <v>0</v>
      </c>
      <c r="L209" s="15">
        <v>0</v>
      </c>
      <c r="M209" s="15">
        <v>0</v>
      </c>
      <c r="N209" s="4">
        <v>-0.05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0.16250000000000001</v>
      </c>
      <c r="AA209" s="4">
        <v>0.17249999999999999</v>
      </c>
      <c r="AB209" s="4">
        <v>0</v>
      </c>
      <c r="AC209" s="4">
        <v>0</v>
      </c>
      <c r="AD209" s="4">
        <v>1.3049999999999999E-2</v>
      </c>
      <c r="AE209" s="4">
        <v>-1.9500000000000001E-3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0.40500000000000003</v>
      </c>
      <c r="AQ209" s="4">
        <v>4.4968124000000005E-2</v>
      </c>
      <c r="AR209" s="4">
        <v>0</v>
      </c>
      <c r="AS209" s="4">
        <v>0</v>
      </c>
      <c r="AT209" s="4">
        <v>-0.19</v>
      </c>
      <c r="AV209" s="4">
        <v>0</v>
      </c>
      <c r="AW209" s="4">
        <v>0</v>
      </c>
      <c r="AX209" s="4">
        <v>0.1875</v>
      </c>
      <c r="AY209" s="4">
        <v>0</v>
      </c>
      <c r="AZ209" s="4">
        <v>0</v>
      </c>
      <c r="BA209" s="4">
        <v>4.4968124000000005E-2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-0.17</v>
      </c>
    </row>
    <row r="210" spans="3:73" x14ac:dyDescent="0.25">
      <c r="C210">
        <v>2.4634260000000002E-2</v>
      </c>
      <c r="E210">
        <v>3.782</v>
      </c>
      <c r="F210" s="77">
        <v>42887</v>
      </c>
      <c r="G210" s="7">
        <v>3.8369999999999997</v>
      </c>
      <c r="H210" s="7">
        <v>0.15</v>
      </c>
      <c r="I210" s="4">
        <v>7.4924831521932994E-2</v>
      </c>
      <c r="J210" s="4">
        <v>0</v>
      </c>
      <c r="K210" s="4">
        <v>0</v>
      </c>
      <c r="L210" s="15">
        <v>0</v>
      </c>
      <c r="M210" s="15">
        <v>0</v>
      </c>
      <c r="N210" s="4">
        <v>-0.06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0.16250000000000001</v>
      </c>
      <c r="AA210" s="4">
        <v>0.17249999999999999</v>
      </c>
      <c r="AB210" s="4">
        <v>0</v>
      </c>
      <c r="AC210" s="4">
        <v>0</v>
      </c>
      <c r="AD210" s="4">
        <v>1.3049999999999999E-2</v>
      </c>
      <c r="AE210" s="4">
        <v>-1.9500000000000001E-3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0.41499999999999998</v>
      </c>
      <c r="AQ210" s="4">
        <v>4.4968124000000005E-2</v>
      </c>
      <c r="AR210" s="4">
        <v>0</v>
      </c>
      <c r="AS210" s="4">
        <v>0</v>
      </c>
      <c r="AT210" s="4">
        <v>-0.19</v>
      </c>
      <c r="AV210" s="4">
        <v>0</v>
      </c>
      <c r="AW210" s="4">
        <v>0</v>
      </c>
      <c r="AX210" s="4">
        <v>0.1875</v>
      </c>
      <c r="AY210" s="4">
        <v>0</v>
      </c>
      <c r="AZ210" s="4">
        <v>0</v>
      </c>
      <c r="BA210" s="4">
        <v>4.4968124000000005E-2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-0.17</v>
      </c>
    </row>
    <row r="211" spans="3:73" x14ac:dyDescent="0.25">
      <c r="C211">
        <v>3.8041800000000001E-2</v>
      </c>
      <c r="E211">
        <v>3.8290000000000002</v>
      </c>
      <c r="F211" s="77">
        <v>42917</v>
      </c>
      <c r="G211" s="7">
        <v>3.8840000000000003</v>
      </c>
      <c r="H211" s="7">
        <v>0.15</v>
      </c>
      <c r="I211" s="4">
        <v>7.4927818203650021E-2</v>
      </c>
      <c r="J211" s="4">
        <v>0</v>
      </c>
      <c r="K211" s="4">
        <v>0</v>
      </c>
      <c r="L211" s="15">
        <v>0</v>
      </c>
      <c r="M211" s="15">
        <v>0</v>
      </c>
      <c r="N211" s="4">
        <v>-0.06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0.16250000000000001</v>
      </c>
      <c r="AA211" s="4">
        <v>0.185</v>
      </c>
      <c r="AB211" s="4">
        <v>0</v>
      </c>
      <c r="AC211" s="4">
        <v>0</v>
      </c>
      <c r="AD211" s="4">
        <v>1.3049999999999999E-2</v>
      </c>
      <c r="AE211" s="4">
        <v>-1.9500000000000001E-3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0.45</v>
      </c>
      <c r="AQ211" s="4">
        <v>4.4968124000000005E-2</v>
      </c>
      <c r="AR211" s="4">
        <v>0</v>
      </c>
      <c r="AS211" s="4">
        <v>0</v>
      </c>
      <c r="AT211" s="4">
        <v>-0.19</v>
      </c>
      <c r="AV211" s="4">
        <v>0</v>
      </c>
      <c r="AW211" s="4">
        <v>0</v>
      </c>
      <c r="AX211" s="4">
        <v>0.1875</v>
      </c>
      <c r="AY211" s="4">
        <v>0</v>
      </c>
      <c r="AZ211" s="4">
        <v>0</v>
      </c>
      <c r="BA211" s="4">
        <v>4.4968124000000005E-2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-0.17</v>
      </c>
    </row>
    <row r="212" spans="3:73" x14ac:dyDescent="0.25">
      <c r="C212">
        <v>3.5310630000000003E-2</v>
      </c>
      <c r="E212">
        <v>3.8239999999999998</v>
      </c>
      <c r="F212" s="77">
        <v>42948</v>
      </c>
      <c r="G212" s="7">
        <v>3.8790000000000004</v>
      </c>
      <c r="H212" s="7">
        <v>0.15</v>
      </c>
      <c r="I212" s="4">
        <v>7.4930904441426013E-2</v>
      </c>
      <c r="J212" s="4">
        <v>0</v>
      </c>
      <c r="K212" s="4">
        <v>0</v>
      </c>
      <c r="L212" s="15">
        <v>0</v>
      </c>
      <c r="M212" s="15">
        <v>0</v>
      </c>
      <c r="N212" s="4">
        <v>-0.06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0.16250000000000001</v>
      </c>
      <c r="AA212" s="4">
        <v>0.185</v>
      </c>
      <c r="AB212" s="4">
        <v>0</v>
      </c>
      <c r="AC212" s="4">
        <v>0</v>
      </c>
      <c r="AD212" s="4">
        <v>1.325E-2</v>
      </c>
      <c r="AE212" s="4">
        <v>-1.7500000000000003E-3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0.505</v>
      </c>
      <c r="AQ212" s="4">
        <v>4.4968124000000005E-2</v>
      </c>
      <c r="AR212" s="4">
        <v>0</v>
      </c>
      <c r="AS212" s="4">
        <v>0</v>
      </c>
      <c r="AT212" s="4">
        <v>-0.19</v>
      </c>
      <c r="AV212" s="4">
        <v>0</v>
      </c>
      <c r="AW212" s="4">
        <v>0</v>
      </c>
      <c r="AX212" s="4">
        <v>0.1875</v>
      </c>
      <c r="AY212" s="4">
        <v>0</v>
      </c>
      <c r="AZ212" s="4">
        <v>0</v>
      </c>
      <c r="BA212" s="4">
        <v>4.4968124000000005E-2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-0.17</v>
      </c>
    </row>
    <row r="213" spans="3:73" x14ac:dyDescent="0.25">
      <c r="C213">
        <v>4.6284720000000001E-2</v>
      </c>
      <c r="E213">
        <v>3.8</v>
      </c>
      <c r="F213" s="77">
        <v>42979</v>
      </c>
      <c r="G213" s="7">
        <v>3.855</v>
      </c>
      <c r="H213" s="7">
        <v>0.15</v>
      </c>
      <c r="I213" s="4">
        <v>7.4933990679206031E-2</v>
      </c>
      <c r="J213" s="4">
        <v>0</v>
      </c>
      <c r="K213" s="4">
        <v>0</v>
      </c>
      <c r="L213" s="15">
        <v>0</v>
      </c>
      <c r="M213" s="15">
        <v>0</v>
      </c>
      <c r="N213" s="4">
        <v>-0.05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0.16250000000000001</v>
      </c>
      <c r="AA213" s="4">
        <v>0.16250000000000001</v>
      </c>
      <c r="AB213" s="4">
        <v>0</v>
      </c>
      <c r="AC213" s="4">
        <v>0</v>
      </c>
      <c r="AD213" s="4">
        <v>1.325E-2</v>
      </c>
      <c r="AE213" s="4">
        <v>-1.7500000000000003E-3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0.41</v>
      </c>
      <c r="AQ213" s="4">
        <v>4.4968124000000005E-2</v>
      </c>
      <c r="AR213" s="4">
        <v>0</v>
      </c>
      <c r="AS213" s="4">
        <v>0</v>
      </c>
      <c r="AT213" s="4">
        <v>-0.19</v>
      </c>
      <c r="AV213" s="4">
        <v>0</v>
      </c>
      <c r="AW213" s="4">
        <v>0</v>
      </c>
      <c r="AX213" s="4">
        <v>0.1875</v>
      </c>
      <c r="AY213" s="4">
        <v>0</v>
      </c>
      <c r="AZ213" s="4">
        <v>0</v>
      </c>
      <c r="BA213" s="4">
        <v>4.4968124000000005E-2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-0.17</v>
      </c>
    </row>
    <row r="214" spans="3:73" x14ac:dyDescent="0.25">
      <c r="C214">
        <v>3.3246070000000003E-2</v>
      </c>
      <c r="E214">
        <v>3.8039999999999967</v>
      </c>
      <c r="F214" s="77">
        <v>43009</v>
      </c>
      <c r="G214" s="7">
        <v>3.8590000000000004</v>
      </c>
      <c r="H214" s="7">
        <v>0.15</v>
      </c>
      <c r="I214" s="4">
        <v>7.4936977360931023E-2</v>
      </c>
      <c r="J214" s="4">
        <v>0</v>
      </c>
      <c r="K214" s="4">
        <v>0</v>
      </c>
      <c r="L214" s="15">
        <v>0</v>
      </c>
      <c r="M214" s="15">
        <v>0</v>
      </c>
      <c r="N214" s="4">
        <v>-3.5000000000000003E-2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0.16500000000000001</v>
      </c>
      <c r="AA214" s="4">
        <v>0.185</v>
      </c>
      <c r="AB214" s="4">
        <v>0</v>
      </c>
      <c r="AC214" s="4">
        <v>0</v>
      </c>
      <c r="AD214" s="4">
        <v>-2.5000000000000001E-3</v>
      </c>
      <c r="AE214" s="4">
        <v>-1.7500000000000002E-2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0.34499999999999997</v>
      </c>
      <c r="AQ214" s="4">
        <v>4.4968124000000005E-2</v>
      </c>
      <c r="AR214" s="4">
        <v>0</v>
      </c>
      <c r="AS214" s="4">
        <v>0</v>
      </c>
      <c r="AT214" s="4">
        <v>-0.19</v>
      </c>
      <c r="AV214" s="4">
        <v>0</v>
      </c>
      <c r="AW214" s="4">
        <v>0</v>
      </c>
      <c r="AX214" s="4">
        <v>0.1875</v>
      </c>
      <c r="AY214" s="4">
        <v>0</v>
      </c>
      <c r="AZ214" s="4">
        <v>0</v>
      </c>
      <c r="BA214" s="4">
        <v>4.4968124000000005E-2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-0.17</v>
      </c>
    </row>
    <row r="215" spans="3:73" x14ac:dyDescent="0.25">
      <c r="C215">
        <v>2.195095E-2</v>
      </c>
      <c r="E215">
        <v>3.8339999999999983</v>
      </c>
      <c r="F215" s="77">
        <v>43040</v>
      </c>
      <c r="G215" s="7">
        <v>3.8890000000000002</v>
      </c>
      <c r="H215" s="7">
        <v>0.15</v>
      </c>
      <c r="I215" s="4">
        <v>7.4940063598717008E-2</v>
      </c>
      <c r="J215" s="4">
        <v>0</v>
      </c>
      <c r="K215" s="4">
        <v>0</v>
      </c>
      <c r="L215" s="15">
        <v>0</v>
      </c>
      <c r="M215" s="15">
        <v>0</v>
      </c>
      <c r="N215" s="4">
        <v>2.5000000000000001E-3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0.24</v>
      </c>
      <c r="AA215" s="4">
        <v>0.28749999999999998</v>
      </c>
      <c r="AB215" s="4">
        <v>0</v>
      </c>
      <c r="AC215" s="4">
        <v>0</v>
      </c>
      <c r="AD215" s="4">
        <v>-1.5E-3</v>
      </c>
      <c r="AE215" s="4">
        <v>-1.6500000000000001E-2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0.72499999999999998</v>
      </c>
      <c r="AQ215" s="4">
        <v>-3.4988713000000005E-2</v>
      </c>
      <c r="AR215" s="4">
        <v>0</v>
      </c>
      <c r="AS215" s="4">
        <v>0</v>
      </c>
      <c r="AT215" s="4">
        <v>-0.19</v>
      </c>
      <c r="AV215" s="4">
        <v>0</v>
      </c>
      <c r="AW215" s="4">
        <v>0</v>
      </c>
      <c r="AX215" s="4">
        <v>0.1</v>
      </c>
      <c r="AY215" s="4">
        <v>0</v>
      </c>
      <c r="AZ215" s="4">
        <v>0</v>
      </c>
      <c r="BA215" s="4">
        <v>-3.4988713000000005E-2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-0.17</v>
      </c>
    </row>
    <row r="216" spans="3:73" x14ac:dyDescent="0.25">
      <c r="C216">
        <v>2.2567190000000001E-2</v>
      </c>
      <c r="E216">
        <v>3.892000000000003</v>
      </c>
      <c r="F216" s="77">
        <v>43070</v>
      </c>
      <c r="G216" s="7">
        <v>3.9470000000000001</v>
      </c>
      <c r="H216" s="7">
        <v>0.15</v>
      </c>
      <c r="I216" s="4">
        <v>7.4943050280449008E-2</v>
      </c>
      <c r="J216" s="4">
        <v>0</v>
      </c>
      <c r="K216" s="4">
        <v>0</v>
      </c>
      <c r="L216" s="15">
        <v>0</v>
      </c>
      <c r="M216" s="15">
        <v>0</v>
      </c>
      <c r="N216" s="4">
        <v>0.01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0.29499999999999998</v>
      </c>
      <c r="AA216" s="4">
        <v>0.33750000000000002</v>
      </c>
      <c r="AB216" s="4">
        <v>0</v>
      </c>
      <c r="AC216" s="4">
        <v>0</v>
      </c>
      <c r="AD216" s="4">
        <v>-1.5E-3</v>
      </c>
      <c r="AE216" s="4">
        <v>-1.6500000000000001E-2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1.0449999999999999</v>
      </c>
      <c r="AQ216" s="4">
        <v>-4.9951938000000001E-2</v>
      </c>
      <c r="AR216" s="4">
        <v>0</v>
      </c>
      <c r="AS216" s="4">
        <v>0</v>
      </c>
      <c r="AT216" s="4">
        <v>-0.19</v>
      </c>
      <c r="AV216" s="4">
        <v>0</v>
      </c>
      <c r="AW216" s="4">
        <v>0</v>
      </c>
      <c r="AX216" s="4">
        <v>0.1</v>
      </c>
      <c r="AY216" s="4">
        <v>0</v>
      </c>
      <c r="AZ216" s="4">
        <v>0</v>
      </c>
      <c r="BA216" s="4">
        <v>-4.9951938000000001E-2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-0.17</v>
      </c>
    </row>
    <row r="217" spans="3:73" x14ac:dyDescent="0.25">
      <c r="E217">
        <v>4.1509999999999998</v>
      </c>
      <c r="F217" s="8">
        <f t="shared" ref="F217:F248" si="6">EOMONTH(F216,0)+1</f>
        <v>43101</v>
      </c>
      <c r="G217" s="7">
        <v>4.2060000000000004</v>
      </c>
      <c r="I217" s="7">
        <v>7.494613651824103E-2</v>
      </c>
      <c r="J217" s="7">
        <v>0</v>
      </c>
      <c r="K217" s="7">
        <v>0</v>
      </c>
      <c r="L217" s="7">
        <v>0</v>
      </c>
      <c r="M217" s="7">
        <v>0</v>
      </c>
      <c r="N217" s="7">
        <v>-0.16</v>
      </c>
      <c r="O217" s="7">
        <v>0</v>
      </c>
      <c r="P217" s="7">
        <v>0</v>
      </c>
      <c r="Q217" s="7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15">
        <v>0</v>
      </c>
      <c r="Z217" s="15">
        <v>0.34250000000000003</v>
      </c>
      <c r="AA217" s="4">
        <v>0.4375</v>
      </c>
      <c r="AB217" s="4">
        <v>0</v>
      </c>
      <c r="AC217" s="4">
        <v>0</v>
      </c>
      <c r="AD217" s="4">
        <v>-1.5E-3</v>
      </c>
      <c r="AE217" s="4">
        <v>-1.1500000000000002E-2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1.52</v>
      </c>
      <c r="AQ217" s="4">
        <v>-4.4955184000000009E-2</v>
      </c>
      <c r="AR217" s="4">
        <v>0</v>
      </c>
      <c r="AS217" s="4">
        <v>0</v>
      </c>
      <c r="AT217" s="4">
        <v>-0.19</v>
      </c>
      <c r="AV217" s="4">
        <v>0</v>
      </c>
      <c r="AW217" s="4">
        <v>0</v>
      </c>
      <c r="AX217" s="4">
        <v>0.1</v>
      </c>
      <c r="AY217" s="4">
        <v>0</v>
      </c>
      <c r="AZ217" s="4">
        <v>0</v>
      </c>
      <c r="BA217" s="4">
        <v>-4.4955184000000009E-2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-0.17</v>
      </c>
      <c r="BJ217" s="4">
        <v>0</v>
      </c>
      <c r="BK217" s="4">
        <v>0</v>
      </c>
      <c r="BL217" s="4">
        <v>0</v>
      </c>
      <c r="BM217" s="4">
        <v>0</v>
      </c>
      <c r="BN217" s="4">
        <v>-4.4955184000000002E-2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</row>
    <row r="218" spans="3:73" x14ac:dyDescent="0.25">
      <c r="E218">
        <v>4.0840000000000005</v>
      </c>
      <c r="F218" s="8">
        <f t="shared" si="6"/>
        <v>43132</v>
      </c>
      <c r="G218" s="7">
        <v>4.1390000000000002</v>
      </c>
      <c r="I218" s="7">
        <v>7.4949222756036007E-2</v>
      </c>
      <c r="J218" s="7">
        <v>0</v>
      </c>
      <c r="K218" s="7">
        <v>0</v>
      </c>
      <c r="L218" s="7">
        <v>0</v>
      </c>
      <c r="M218" s="7">
        <v>0</v>
      </c>
      <c r="N218" s="7">
        <v>-0.16</v>
      </c>
      <c r="O218" s="7">
        <v>0</v>
      </c>
      <c r="P218" s="7">
        <v>0</v>
      </c>
      <c r="Q218" s="7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15">
        <v>0</v>
      </c>
      <c r="Z218" s="15">
        <v>0.33750000000000002</v>
      </c>
      <c r="AA218" s="4">
        <v>0.435</v>
      </c>
      <c r="AB218" s="4">
        <v>0</v>
      </c>
      <c r="AC218" s="4">
        <v>0</v>
      </c>
      <c r="AD218" s="4">
        <v>-1.5E-3</v>
      </c>
      <c r="AE218" s="4">
        <v>-1.1500000000000002E-2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1.4</v>
      </c>
      <c r="AQ218" s="4">
        <v>-1.9957423000000002E-2</v>
      </c>
      <c r="AR218" s="4">
        <v>0</v>
      </c>
      <c r="AS218" s="4">
        <v>0</v>
      </c>
      <c r="AT218" s="4">
        <v>-0.19</v>
      </c>
      <c r="AV218" s="4">
        <v>0</v>
      </c>
      <c r="AW218" s="4">
        <v>0</v>
      </c>
      <c r="AX218" s="4">
        <v>0.1</v>
      </c>
      <c r="AY218" s="4">
        <v>0</v>
      </c>
      <c r="AZ218" s="4">
        <v>0</v>
      </c>
      <c r="BA218" s="4">
        <v>-1.9957423000000002E-2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-0.17</v>
      </c>
      <c r="BJ218" s="4">
        <v>0</v>
      </c>
      <c r="BK218" s="4">
        <v>0</v>
      </c>
      <c r="BL218" s="4">
        <v>0</v>
      </c>
      <c r="BM218" s="4">
        <v>0</v>
      </c>
      <c r="BN218" s="4">
        <v>-1.9957422999999998E-2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</row>
    <row r="219" spans="3:73" x14ac:dyDescent="0.25">
      <c r="E219">
        <v>3.9830000000000019</v>
      </c>
      <c r="F219" s="8">
        <f t="shared" si="6"/>
        <v>43160</v>
      </c>
      <c r="G219" s="7">
        <v>4.0380000000000003</v>
      </c>
      <c r="I219" s="7">
        <v>7.4952010325660012E-2</v>
      </c>
      <c r="J219" s="7">
        <v>0</v>
      </c>
      <c r="K219" s="7">
        <v>0</v>
      </c>
      <c r="L219" s="7">
        <v>0</v>
      </c>
      <c r="M219" s="7">
        <v>0</v>
      </c>
      <c r="N219" s="7">
        <v>-0.16</v>
      </c>
      <c r="O219" s="7">
        <v>0</v>
      </c>
      <c r="P219" s="7">
        <v>0</v>
      </c>
      <c r="Q219" s="7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15">
        <v>0</v>
      </c>
      <c r="Z219" s="15">
        <v>0.26</v>
      </c>
      <c r="AA219" s="4">
        <v>0.30249999999999999</v>
      </c>
      <c r="AB219" s="4">
        <v>0</v>
      </c>
      <c r="AC219" s="4">
        <v>0</v>
      </c>
      <c r="AD219" s="4">
        <v>1.43E-2</v>
      </c>
      <c r="AE219" s="4">
        <v>4.3E-3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0.88</v>
      </c>
      <c r="AQ219" s="4">
        <v>-9.9574230000000017E-3</v>
      </c>
      <c r="AR219" s="4">
        <v>0</v>
      </c>
      <c r="AS219" s="4">
        <v>0</v>
      </c>
      <c r="AT219" s="4">
        <v>-0.19</v>
      </c>
      <c r="AV219" s="4">
        <v>0</v>
      </c>
      <c r="AW219" s="4">
        <v>0</v>
      </c>
      <c r="AX219" s="4">
        <v>0.1</v>
      </c>
      <c r="AY219" s="4">
        <v>0</v>
      </c>
      <c r="AZ219" s="4">
        <v>0</v>
      </c>
      <c r="BA219" s="4">
        <v>-9.9574230000000017E-3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-0.17</v>
      </c>
      <c r="BJ219" s="4">
        <v>0</v>
      </c>
      <c r="BK219" s="4">
        <v>0</v>
      </c>
      <c r="BL219" s="4">
        <v>0</v>
      </c>
      <c r="BM219" s="4">
        <v>0</v>
      </c>
      <c r="BN219" s="4">
        <v>-9.957423E-3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</row>
    <row r="220" spans="3:73" x14ac:dyDescent="0.25">
      <c r="E220">
        <v>3.8829999999999965</v>
      </c>
      <c r="F220" s="8">
        <f t="shared" si="6"/>
        <v>43191</v>
      </c>
      <c r="G220" s="7">
        <v>3.9380000000000002</v>
      </c>
      <c r="I220" s="7">
        <v>7.4955096563461027E-2</v>
      </c>
      <c r="J220" s="7">
        <v>0</v>
      </c>
      <c r="K220" s="7">
        <v>0</v>
      </c>
      <c r="L220" s="7">
        <v>0</v>
      </c>
      <c r="M220" s="7">
        <v>0</v>
      </c>
      <c r="N220" s="7">
        <v>-0.16</v>
      </c>
      <c r="O220" s="7">
        <v>0</v>
      </c>
      <c r="P220" s="7">
        <v>0</v>
      </c>
      <c r="Q220" s="7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15">
        <v>0</v>
      </c>
      <c r="Z220" s="15">
        <v>0.17749999999999999</v>
      </c>
      <c r="AA220" s="4">
        <v>0.19750000000000001</v>
      </c>
      <c r="AB220" s="4">
        <v>0</v>
      </c>
      <c r="AC220" s="4">
        <v>0</v>
      </c>
      <c r="AD220" s="4">
        <v>1.43E-2</v>
      </c>
      <c r="AE220" s="4">
        <v>4.3E-3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0.505</v>
      </c>
      <c r="AQ220" s="4">
        <v>4.997663900000001E-2</v>
      </c>
      <c r="AR220" s="4">
        <v>0</v>
      </c>
      <c r="AS220" s="4">
        <v>0</v>
      </c>
      <c r="AT220" s="4">
        <v>-0.19</v>
      </c>
      <c r="AV220" s="4">
        <v>0</v>
      </c>
      <c r="AW220" s="4">
        <v>0</v>
      </c>
      <c r="AX220" s="4">
        <v>0.1875</v>
      </c>
      <c r="AY220" s="4">
        <v>0</v>
      </c>
      <c r="AZ220" s="4">
        <v>0</v>
      </c>
      <c r="BA220" s="4">
        <v>4.997663900000001E-2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-0.17</v>
      </c>
      <c r="BJ220" s="4">
        <v>0</v>
      </c>
      <c r="BK220" s="4">
        <v>0</v>
      </c>
      <c r="BL220" s="4">
        <v>0</v>
      </c>
      <c r="BM220" s="4">
        <v>0</v>
      </c>
      <c r="BN220" s="4">
        <v>4.9976639000000003E-2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</row>
    <row r="221" spans="3:73" x14ac:dyDescent="0.25">
      <c r="E221">
        <v>3.8760000000000021</v>
      </c>
      <c r="F221" s="8">
        <f t="shared" si="6"/>
        <v>43221</v>
      </c>
      <c r="G221" s="7">
        <v>3.9310000000000005</v>
      </c>
      <c r="I221" s="7">
        <v>7.4958083245207002E-2</v>
      </c>
      <c r="J221" s="7">
        <v>0</v>
      </c>
      <c r="K221" s="7">
        <v>0</v>
      </c>
      <c r="L221" s="7">
        <v>0</v>
      </c>
      <c r="M221" s="7">
        <v>0</v>
      </c>
      <c r="N221" s="7">
        <v>-0.16</v>
      </c>
      <c r="O221" s="7">
        <v>0</v>
      </c>
      <c r="P221" s="7">
        <v>0</v>
      </c>
      <c r="Q221" s="7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15">
        <v>0</v>
      </c>
      <c r="Z221" s="15">
        <v>0.16250000000000001</v>
      </c>
      <c r="AA221" s="4">
        <v>0.17249999999999999</v>
      </c>
      <c r="AB221" s="4">
        <v>0</v>
      </c>
      <c r="AC221" s="4">
        <v>0</v>
      </c>
      <c r="AD221" s="4">
        <v>1.405E-2</v>
      </c>
      <c r="AE221" s="4">
        <v>4.0500000000000006E-3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0.40500000000000003</v>
      </c>
      <c r="AQ221" s="4">
        <v>4.9968124000000003E-2</v>
      </c>
      <c r="AR221" s="4">
        <v>0</v>
      </c>
      <c r="AS221" s="4">
        <v>0</v>
      </c>
      <c r="AT221" s="4">
        <v>-0.19</v>
      </c>
      <c r="AV221" s="4">
        <v>0</v>
      </c>
      <c r="AW221" s="4">
        <v>0</v>
      </c>
      <c r="AX221" s="4">
        <v>0.1875</v>
      </c>
      <c r="AY221" s="4">
        <v>0</v>
      </c>
      <c r="AZ221" s="4">
        <v>0</v>
      </c>
      <c r="BA221" s="4">
        <v>4.9968124000000003E-2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-0.17</v>
      </c>
      <c r="BJ221" s="4">
        <v>0</v>
      </c>
      <c r="BK221" s="4">
        <v>0</v>
      </c>
      <c r="BL221" s="4">
        <v>0</v>
      </c>
      <c r="BM221" s="4">
        <v>0</v>
      </c>
      <c r="BN221" s="4">
        <v>4.9968124000000003E-2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</row>
    <row r="222" spans="3:73" x14ac:dyDescent="0.25">
      <c r="E222">
        <v>3.8860000000000001</v>
      </c>
      <c r="F222" s="8">
        <f t="shared" si="6"/>
        <v>43252</v>
      </c>
      <c r="G222" s="7">
        <v>3.9410000000000003</v>
      </c>
      <c r="I222" s="7">
        <v>7.4961169483015011E-2</v>
      </c>
      <c r="J222" s="7">
        <v>0</v>
      </c>
      <c r="K222" s="7">
        <v>0</v>
      </c>
      <c r="L222" s="7">
        <v>0</v>
      </c>
      <c r="M222" s="7">
        <v>0</v>
      </c>
      <c r="N222" s="7">
        <v>-0.16</v>
      </c>
      <c r="O222" s="7">
        <v>0</v>
      </c>
      <c r="P222" s="7">
        <v>0</v>
      </c>
      <c r="Q222" s="7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15">
        <v>0</v>
      </c>
      <c r="Z222" s="15">
        <v>0.16250000000000001</v>
      </c>
      <c r="AA222" s="4">
        <v>0.17249999999999999</v>
      </c>
      <c r="AB222" s="4">
        <v>0</v>
      </c>
      <c r="AC222" s="4">
        <v>0</v>
      </c>
      <c r="AD222" s="4">
        <v>1.405E-2</v>
      </c>
      <c r="AE222" s="4">
        <v>4.0500000000000006E-3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0.41499999999999998</v>
      </c>
      <c r="AQ222" s="4">
        <v>4.9968124000000003E-2</v>
      </c>
      <c r="AR222" s="4">
        <v>0</v>
      </c>
      <c r="AS222" s="4">
        <v>0</v>
      </c>
      <c r="AT222" s="4">
        <v>-0.19</v>
      </c>
      <c r="AV222" s="4">
        <v>0</v>
      </c>
      <c r="AW222" s="4">
        <v>0</v>
      </c>
      <c r="AX222" s="4">
        <v>0.1875</v>
      </c>
      <c r="AY222" s="4">
        <v>0</v>
      </c>
      <c r="AZ222" s="4">
        <v>0</v>
      </c>
      <c r="BA222" s="4">
        <v>4.9968124000000003E-2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-0.17</v>
      </c>
      <c r="BJ222" s="4">
        <v>0</v>
      </c>
      <c r="BK222" s="4">
        <v>0</v>
      </c>
      <c r="BL222" s="4">
        <v>0</v>
      </c>
      <c r="BM222" s="4">
        <v>0</v>
      </c>
      <c r="BN222" s="4">
        <v>4.9968124000000003E-2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</row>
    <row r="223" spans="3:73" x14ac:dyDescent="0.25">
      <c r="E223">
        <v>3.9330000000000003</v>
      </c>
      <c r="F223" s="8">
        <f t="shared" si="6"/>
        <v>43282</v>
      </c>
      <c r="G223" s="7">
        <v>3.988</v>
      </c>
      <c r="I223" s="7">
        <v>7.496415616476701E-2</v>
      </c>
      <c r="J223" s="7">
        <v>0</v>
      </c>
      <c r="K223" s="7">
        <v>0</v>
      </c>
      <c r="L223" s="7">
        <v>0</v>
      </c>
      <c r="M223" s="7">
        <v>0</v>
      </c>
      <c r="N223" s="7">
        <v>-0.16</v>
      </c>
      <c r="O223" s="7">
        <v>0</v>
      </c>
      <c r="P223" s="7">
        <v>0</v>
      </c>
      <c r="Q223" s="7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15">
        <v>0</v>
      </c>
      <c r="Z223" s="15">
        <v>0.16250000000000001</v>
      </c>
      <c r="AA223" s="4">
        <v>0.185</v>
      </c>
      <c r="AB223" s="4">
        <v>0</v>
      </c>
      <c r="AC223" s="4">
        <v>0</v>
      </c>
      <c r="AD223" s="4">
        <v>1.405E-2</v>
      </c>
      <c r="AE223" s="4">
        <v>4.0500000000000006E-3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0.45</v>
      </c>
      <c r="AQ223" s="4">
        <v>4.9968124000000003E-2</v>
      </c>
      <c r="AR223" s="4">
        <v>0</v>
      </c>
      <c r="AS223" s="4">
        <v>0</v>
      </c>
      <c r="AT223" s="4">
        <v>-0.19</v>
      </c>
      <c r="AV223" s="4">
        <v>0</v>
      </c>
      <c r="AW223" s="4">
        <v>0</v>
      </c>
      <c r="AX223" s="4">
        <v>0.1875</v>
      </c>
      <c r="AY223" s="4">
        <v>0</v>
      </c>
      <c r="AZ223" s="4">
        <v>0</v>
      </c>
      <c r="BA223" s="4">
        <v>4.9968124000000003E-2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-0.17</v>
      </c>
      <c r="BJ223" s="4">
        <v>0</v>
      </c>
      <c r="BK223" s="4">
        <v>0</v>
      </c>
      <c r="BL223" s="4">
        <v>0</v>
      </c>
      <c r="BM223" s="4">
        <v>0</v>
      </c>
      <c r="BN223" s="4">
        <v>4.9968124000000003E-2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</row>
    <row r="224" spans="3:73" x14ac:dyDescent="0.25">
      <c r="E224">
        <v>3.9279999999999999</v>
      </c>
      <c r="F224" s="8">
        <f t="shared" si="6"/>
        <v>43313</v>
      </c>
      <c r="G224" s="7">
        <v>3.9830000000000001</v>
      </c>
      <c r="I224" s="7">
        <v>7.4967242402581014E-2</v>
      </c>
      <c r="J224" s="7">
        <v>0</v>
      </c>
      <c r="K224" s="7">
        <v>0</v>
      </c>
      <c r="L224" s="7">
        <v>0</v>
      </c>
      <c r="M224" s="7">
        <v>0</v>
      </c>
      <c r="N224" s="7">
        <v>-0.16</v>
      </c>
      <c r="O224" s="7">
        <v>0</v>
      </c>
      <c r="P224" s="7">
        <v>0</v>
      </c>
      <c r="Q224" s="7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15">
        <v>0</v>
      </c>
      <c r="Z224" s="15">
        <v>0.16250000000000001</v>
      </c>
      <c r="AA224" s="4">
        <v>0.185</v>
      </c>
      <c r="AB224" s="4">
        <v>0</v>
      </c>
      <c r="AC224" s="4">
        <v>0</v>
      </c>
      <c r="AD224" s="4">
        <v>1.4250000000000001E-2</v>
      </c>
      <c r="AE224" s="4">
        <v>4.2500000000000003E-3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0.505</v>
      </c>
      <c r="AQ224" s="4">
        <v>4.9968124000000003E-2</v>
      </c>
      <c r="AR224" s="4">
        <v>0</v>
      </c>
      <c r="AS224" s="4">
        <v>0</v>
      </c>
      <c r="AT224" s="4">
        <v>-0.19</v>
      </c>
      <c r="AV224" s="4">
        <v>0</v>
      </c>
      <c r="AW224" s="4">
        <v>0</v>
      </c>
      <c r="AX224" s="4">
        <v>0.1875</v>
      </c>
      <c r="AY224" s="4">
        <v>0</v>
      </c>
      <c r="AZ224" s="4">
        <v>0</v>
      </c>
      <c r="BA224" s="4">
        <v>4.9968124000000003E-2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-0.17</v>
      </c>
      <c r="BJ224" s="4">
        <v>0</v>
      </c>
      <c r="BK224" s="4">
        <v>0</v>
      </c>
      <c r="BL224" s="4">
        <v>0</v>
      </c>
      <c r="BM224" s="4">
        <v>0</v>
      </c>
      <c r="BN224" s="4">
        <v>4.9968124000000003E-2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</row>
    <row r="225" spans="5:73" x14ac:dyDescent="0.25">
      <c r="E225">
        <v>3.9030000000000018</v>
      </c>
      <c r="F225" s="8">
        <f t="shared" si="6"/>
        <v>43344</v>
      </c>
      <c r="G225" s="7">
        <v>3.9580000000000002</v>
      </c>
      <c r="I225" s="7">
        <v>7.4970328640397016E-2</v>
      </c>
      <c r="J225" s="7">
        <v>0</v>
      </c>
      <c r="K225" s="7">
        <v>0</v>
      </c>
      <c r="L225" s="7">
        <v>0</v>
      </c>
      <c r="M225" s="7">
        <v>0</v>
      </c>
      <c r="N225" s="7">
        <v>-0.16</v>
      </c>
      <c r="O225" s="7">
        <v>0</v>
      </c>
      <c r="P225" s="7">
        <v>0</v>
      </c>
      <c r="Q225" s="7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15">
        <v>0</v>
      </c>
      <c r="Z225" s="15">
        <v>0.16250000000000001</v>
      </c>
      <c r="AA225" s="4">
        <v>0.16250000000000001</v>
      </c>
      <c r="AB225" s="4">
        <v>0</v>
      </c>
      <c r="AC225" s="4">
        <v>0</v>
      </c>
      <c r="AD225" s="4">
        <v>1.4250000000000001E-2</v>
      </c>
      <c r="AE225" s="4">
        <v>4.2500000000000003E-3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0.41</v>
      </c>
      <c r="AQ225" s="4">
        <v>4.9968124000000003E-2</v>
      </c>
      <c r="AR225" s="4">
        <v>0</v>
      </c>
      <c r="AS225" s="4">
        <v>0</v>
      </c>
      <c r="AT225" s="4">
        <v>-0.19</v>
      </c>
      <c r="AV225" s="4">
        <v>0</v>
      </c>
      <c r="AW225" s="4">
        <v>0</v>
      </c>
      <c r="AX225" s="4">
        <v>0.1875</v>
      </c>
      <c r="AY225" s="4">
        <v>0</v>
      </c>
      <c r="AZ225" s="4">
        <v>0</v>
      </c>
      <c r="BA225" s="4">
        <v>4.9968124000000003E-2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-0.17</v>
      </c>
      <c r="BJ225" s="4">
        <v>0</v>
      </c>
      <c r="BK225" s="4">
        <v>0</v>
      </c>
      <c r="BL225" s="4">
        <v>0</v>
      </c>
      <c r="BM225" s="4">
        <v>0</v>
      </c>
      <c r="BN225" s="4">
        <v>4.9968124000000003E-2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</row>
    <row r="226" spans="5:73" x14ac:dyDescent="0.25">
      <c r="E226">
        <v>3.9059999999999966</v>
      </c>
      <c r="F226" s="8">
        <f t="shared" si="6"/>
        <v>43374</v>
      </c>
      <c r="G226" s="7">
        <v>3.9610000000000003</v>
      </c>
      <c r="I226" s="7">
        <v>7.4973315322158007E-2</v>
      </c>
      <c r="J226" s="7">
        <v>0</v>
      </c>
      <c r="K226" s="7">
        <v>0</v>
      </c>
      <c r="L226" s="7">
        <v>0</v>
      </c>
      <c r="M226" s="7">
        <v>0</v>
      </c>
      <c r="N226" s="7">
        <v>-0.16</v>
      </c>
      <c r="O226" s="7">
        <v>0</v>
      </c>
      <c r="P226" s="7">
        <v>0</v>
      </c>
      <c r="Q226" s="7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15">
        <v>0</v>
      </c>
      <c r="Z226" s="15">
        <v>0.16500000000000001</v>
      </c>
      <c r="AA226" s="4">
        <v>0.185</v>
      </c>
      <c r="AB226" s="4">
        <v>0</v>
      </c>
      <c r="AC226" s="4">
        <v>0</v>
      </c>
      <c r="AD226" s="4">
        <v>-1.5E-3</v>
      </c>
      <c r="AE226" s="4">
        <v>-1.1500000000000002E-2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0.34499999999999997</v>
      </c>
      <c r="AQ226" s="4">
        <v>4.9968124000000003E-2</v>
      </c>
      <c r="AR226" s="4">
        <v>0</v>
      </c>
      <c r="AS226" s="4">
        <v>0</v>
      </c>
      <c r="AT226" s="4">
        <v>-0.19</v>
      </c>
      <c r="AV226" s="4">
        <v>0</v>
      </c>
      <c r="AW226" s="4">
        <v>0</v>
      </c>
      <c r="AX226" s="4">
        <v>0.1875</v>
      </c>
      <c r="AY226" s="4">
        <v>0</v>
      </c>
      <c r="AZ226" s="4">
        <v>0</v>
      </c>
      <c r="BA226" s="4">
        <v>4.9968124000000003E-2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-0.17</v>
      </c>
      <c r="BJ226" s="4">
        <v>0</v>
      </c>
      <c r="BK226" s="4">
        <v>0</v>
      </c>
      <c r="BL226" s="4">
        <v>0</v>
      </c>
      <c r="BM226" s="4">
        <v>0</v>
      </c>
      <c r="BN226" s="4">
        <v>4.9968124000000003E-2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</row>
    <row r="227" spans="5:73" x14ac:dyDescent="0.25">
      <c r="E227">
        <v>3.9309999999999983</v>
      </c>
      <c r="F227" s="8">
        <f t="shared" si="6"/>
        <v>43405</v>
      </c>
      <c r="G227" s="7">
        <v>3.9860000000000002</v>
      </c>
      <c r="I227" s="7">
        <v>7.4976401559981018E-2</v>
      </c>
      <c r="J227" s="7">
        <v>0</v>
      </c>
      <c r="K227" s="7">
        <v>0</v>
      </c>
      <c r="L227" s="7">
        <v>0</v>
      </c>
      <c r="M227" s="7">
        <v>0</v>
      </c>
      <c r="N227" s="7">
        <v>-0.16</v>
      </c>
      <c r="O227" s="7">
        <v>0</v>
      </c>
      <c r="P227" s="7">
        <v>0</v>
      </c>
      <c r="Q227" s="7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15">
        <v>0</v>
      </c>
      <c r="Z227" s="4">
        <v>0.24</v>
      </c>
      <c r="AA227" s="4">
        <v>0.28749999999999998</v>
      </c>
      <c r="AB227" s="4">
        <v>0</v>
      </c>
      <c r="AC227" s="4">
        <v>0</v>
      </c>
      <c r="AD227" s="4">
        <v>-5.0000000000000001E-4</v>
      </c>
      <c r="AE227" s="4">
        <v>-1.0500000000000001E-2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0.72499999999999998</v>
      </c>
      <c r="AQ227" s="4">
        <v>-2.9988713000000004E-2</v>
      </c>
      <c r="AR227" s="4">
        <v>0</v>
      </c>
      <c r="AS227" s="4">
        <v>0</v>
      </c>
      <c r="AT227" s="4">
        <v>-0.19</v>
      </c>
      <c r="AV227" s="4">
        <v>0</v>
      </c>
      <c r="AW227" s="4">
        <v>0</v>
      </c>
      <c r="AX227" s="4">
        <v>0.1</v>
      </c>
      <c r="AY227" s="4">
        <v>0</v>
      </c>
      <c r="AZ227" s="4">
        <v>0</v>
      </c>
      <c r="BA227" s="4">
        <v>-2.9988713000000004E-2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-0.17</v>
      </c>
      <c r="BJ227" s="4">
        <v>0</v>
      </c>
      <c r="BK227" s="4">
        <v>0</v>
      </c>
      <c r="BL227" s="4">
        <v>0</v>
      </c>
      <c r="BM227" s="4">
        <v>0</v>
      </c>
      <c r="BN227" s="4">
        <v>-2.9988713E-2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</row>
    <row r="228" spans="5:73" x14ac:dyDescent="0.25">
      <c r="E228">
        <v>3.9860000000000033</v>
      </c>
      <c r="F228" s="8">
        <f t="shared" si="6"/>
        <v>43435</v>
      </c>
      <c r="G228" s="7">
        <v>4.0410000000000004</v>
      </c>
      <c r="I228" s="7">
        <v>7.4979388241748005E-2</v>
      </c>
      <c r="J228" s="7">
        <v>0</v>
      </c>
      <c r="K228" s="7">
        <v>0</v>
      </c>
      <c r="L228" s="7">
        <v>0</v>
      </c>
      <c r="M228" s="7">
        <v>0</v>
      </c>
      <c r="N228" s="7">
        <v>-0.16</v>
      </c>
      <c r="O228" s="7">
        <v>0</v>
      </c>
      <c r="P228" s="7">
        <v>0</v>
      </c>
      <c r="Q228" s="7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15">
        <v>0</v>
      </c>
      <c r="Z228" s="4">
        <v>0.29499999999999998</v>
      </c>
      <c r="AA228" s="4">
        <v>0.33750000000000002</v>
      </c>
      <c r="AB228" s="4">
        <v>0</v>
      </c>
      <c r="AC228" s="4">
        <v>0</v>
      </c>
      <c r="AD228" s="4">
        <v>-5.0000000000000001E-4</v>
      </c>
      <c r="AE228" s="4">
        <v>-1.0500000000000001E-2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1.0449999999999999</v>
      </c>
      <c r="AQ228" s="4">
        <v>-4.4951938000000004E-2</v>
      </c>
      <c r="AR228" s="4">
        <v>0</v>
      </c>
      <c r="AS228" s="4">
        <v>0</v>
      </c>
      <c r="AT228" s="4">
        <v>-0.19</v>
      </c>
      <c r="AV228" s="4">
        <v>0</v>
      </c>
      <c r="AW228" s="4">
        <v>0</v>
      </c>
      <c r="AX228" s="4">
        <v>0.1</v>
      </c>
      <c r="AY228" s="4">
        <v>0</v>
      </c>
      <c r="AZ228" s="4">
        <v>0</v>
      </c>
      <c r="BA228" s="4">
        <v>-4.4951938000000004E-2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-0.17</v>
      </c>
      <c r="BJ228" s="4">
        <v>0</v>
      </c>
      <c r="BK228" s="4">
        <v>0</v>
      </c>
      <c r="BL228" s="4">
        <v>0</v>
      </c>
      <c r="BM228" s="4">
        <v>0</v>
      </c>
      <c r="BN228" s="4">
        <v>-4.4951937999999997E-2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</row>
    <row r="229" spans="5:73" x14ac:dyDescent="0.25">
      <c r="E229">
        <v>4.2429999999999994</v>
      </c>
      <c r="F229" s="8">
        <f t="shared" si="6"/>
        <v>43466</v>
      </c>
      <c r="G229" s="7">
        <v>4.298</v>
      </c>
      <c r="I229" s="7">
        <v>7.4982474479577024E-2</v>
      </c>
      <c r="J229" s="7">
        <v>0</v>
      </c>
      <c r="K229" s="7">
        <v>0</v>
      </c>
      <c r="L229" s="7">
        <v>0</v>
      </c>
      <c r="M229" s="7">
        <v>0</v>
      </c>
      <c r="N229" s="7">
        <v>-0.16</v>
      </c>
      <c r="O229" s="7">
        <v>0</v>
      </c>
      <c r="P229" s="7">
        <v>0</v>
      </c>
      <c r="Q229" s="7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15">
        <v>0</v>
      </c>
      <c r="Z229" s="4">
        <v>0.34250000000000003</v>
      </c>
      <c r="AA229" s="4">
        <v>0.4375</v>
      </c>
      <c r="AB229" s="4">
        <v>0</v>
      </c>
      <c r="AC229" s="4">
        <v>0</v>
      </c>
      <c r="AD229" s="4">
        <v>-5.0000000000000001E-4</v>
      </c>
      <c r="AE229" s="4">
        <v>-1.0500000000000001E-2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1.52</v>
      </c>
      <c r="AQ229" s="4">
        <v>-3.9955184000000005E-2</v>
      </c>
      <c r="AR229" s="4">
        <v>0</v>
      </c>
      <c r="AS229" s="4">
        <v>0</v>
      </c>
      <c r="AT229" s="4">
        <v>-0.19</v>
      </c>
      <c r="AV229" s="4">
        <v>0</v>
      </c>
      <c r="AW229" s="4">
        <v>0</v>
      </c>
      <c r="AX229" s="4">
        <v>0.1</v>
      </c>
      <c r="AY229" s="4">
        <v>0</v>
      </c>
      <c r="AZ229" s="4">
        <v>0</v>
      </c>
      <c r="BA229" s="4">
        <v>-3.9955184000000005E-2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-0.17</v>
      </c>
      <c r="BJ229" s="4">
        <v>0</v>
      </c>
      <c r="BK229" s="4">
        <v>0</v>
      </c>
      <c r="BL229" s="4">
        <v>0</v>
      </c>
      <c r="BM229" s="4">
        <v>0</v>
      </c>
      <c r="BN229" s="4">
        <v>-3.9955183999999998E-2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</row>
    <row r="230" spans="5:73" x14ac:dyDescent="0.25">
      <c r="E230">
        <v>4.18</v>
      </c>
      <c r="F230" s="8">
        <f t="shared" si="6"/>
        <v>43497</v>
      </c>
      <c r="G230" s="7">
        <v>4.2350000000000003</v>
      </c>
      <c r="I230" s="7">
        <v>7.4985560717410027E-2</v>
      </c>
      <c r="J230" s="7">
        <v>0</v>
      </c>
      <c r="K230" s="7">
        <v>0</v>
      </c>
      <c r="L230" s="7">
        <v>0</v>
      </c>
      <c r="M230" s="7">
        <v>0</v>
      </c>
      <c r="N230" s="7">
        <v>-0.16</v>
      </c>
      <c r="O230" s="7">
        <v>0</v>
      </c>
      <c r="P230" s="7">
        <v>0</v>
      </c>
      <c r="Q230" s="7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15">
        <v>0</v>
      </c>
      <c r="Z230" s="4">
        <v>0.33750000000000002</v>
      </c>
      <c r="AA230" s="4">
        <v>0.435</v>
      </c>
      <c r="AB230" s="4">
        <v>0</v>
      </c>
      <c r="AC230" s="4">
        <v>0</v>
      </c>
      <c r="AD230" s="4">
        <v>-5.0000000000000001E-4</v>
      </c>
      <c r="AE230" s="4">
        <v>-1.0500000000000001E-2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1.4</v>
      </c>
      <c r="AQ230" s="4">
        <v>-1.4957423000000001E-2</v>
      </c>
      <c r="AR230" s="4">
        <v>0</v>
      </c>
      <c r="AS230" s="4">
        <v>0</v>
      </c>
      <c r="AT230" s="4">
        <v>0</v>
      </c>
      <c r="AV230" s="4">
        <v>0</v>
      </c>
      <c r="AW230" s="4">
        <v>0</v>
      </c>
      <c r="AX230" s="4">
        <v>0.28999999999999998</v>
      </c>
      <c r="AY230" s="4">
        <v>0</v>
      </c>
      <c r="AZ230" s="4">
        <v>0</v>
      </c>
      <c r="BA230" s="4">
        <v>-1.4957423000000001E-2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-0.17</v>
      </c>
      <c r="BJ230" s="4">
        <v>0</v>
      </c>
      <c r="BK230" s="4">
        <v>0</v>
      </c>
      <c r="BL230" s="4">
        <v>0</v>
      </c>
      <c r="BM230" s="4">
        <v>0</v>
      </c>
      <c r="BN230" s="4">
        <v>-1.4957422999999999E-2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</row>
    <row r="231" spans="5:73" x14ac:dyDescent="0.25">
      <c r="E231">
        <v>4.0820000000000016</v>
      </c>
      <c r="F231" s="8">
        <f t="shared" si="6"/>
        <v>43525</v>
      </c>
      <c r="G231" s="7">
        <v>4.1369999999999996</v>
      </c>
      <c r="I231" s="7">
        <v>7.4988348287067019E-2</v>
      </c>
      <c r="J231" s="7">
        <v>0</v>
      </c>
      <c r="K231" s="7">
        <v>0</v>
      </c>
      <c r="L231" s="7">
        <v>0</v>
      </c>
      <c r="M231" s="7">
        <v>0</v>
      </c>
      <c r="N231" s="7">
        <v>-0.16</v>
      </c>
      <c r="O231" s="7">
        <v>0</v>
      </c>
      <c r="P231" s="7">
        <v>0</v>
      </c>
      <c r="Q231" s="7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15">
        <v>0</v>
      </c>
      <c r="Z231" s="4">
        <v>0.26</v>
      </c>
      <c r="AA231" s="4">
        <v>0.30249999999999999</v>
      </c>
      <c r="AB231" s="4">
        <v>0</v>
      </c>
      <c r="AC231" s="4">
        <v>0</v>
      </c>
      <c r="AD231" s="4">
        <v>1.5300000000000001E-2</v>
      </c>
      <c r="AE231" s="4">
        <v>5.3E-3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0.88</v>
      </c>
      <c r="AQ231" s="4">
        <v>-4.9574230000000007E-3</v>
      </c>
      <c r="AR231" s="4">
        <v>0</v>
      </c>
      <c r="AS231" s="4">
        <v>0</v>
      </c>
      <c r="AT231" s="4">
        <v>0</v>
      </c>
      <c r="AV231" s="4">
        <v>0</v>
      </c>
      <c r="AW231" s="4">
        <v>0</v>
      </c>
      <c r="AX231" s="4">
        <v>0.28999999999999998</v>
      </c>
      <c r="AY231" s="4">
        <v>0</v>
      </c>
      <c r="AZ231" s="4">
        <v>0</v>
      </c>
      <c r="BA231" s="4">
        <v>-4.9574230000000007E-3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-0.17</v>
      </c>
      <c r="BJ231" s="4">
        <v>0</v>
      </c>
      <c r="BK231" s="4">
        <v>0</v>
      </c>
      <c r="BL231" s="4">
        <v>0</v>
      </c>
      <c r="BM231" s="4">
        <v>0</v>
      </c>
      <c r="BN231" s="4">
        <v>-4.9574229999999999E-3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</row>
    <row r="232" spans="5:73" x14ac:dyDescent="0.25">
      <c r="E232">
        <v>3.9849999999999999</v>
      </c>
      <c r="F232" s="8">
        <f t="shared" si="6"/>
        <v>43556</v>
      </c>
      <c r="G232" s="7">
        <v>4.04</v>
      </c>
      <c r="I232" s="7">
        <v>7.4991434524905018E-2</v>
      </c>
      <c r="J232" s="7">
        <v>0</v>
      </c>
      <c r="K232" s="7">
        <v>0</v>
      </c>
      <c r="L232" s="7">
        <v>0</v>
      </c>
      <c r="M232" s="7">
        <v>0</v>
      </c>
      <c r="N232" s="7">
        <v>-0.16</v>
      </c>
      <c r="O232" s="7">
        <v>0</v>
      </c>
      <c r="P232" s="7">
        <v>0</v>
      </c>
      <c r="Q232" s="7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15">
        <v>0</v>
      </c>
      <c r="Z232" s="4">
        <v>0.17749999999999999</v>
      </c>
      <c r="AA232" s="4">
        <v>0.19750000000000001</v>
      </c>
      <c r="AB232" s="4">
        <v>0</v>
      </c>
      <c r="AC232" s="4">
        <v>0</v>
      </c>
      <c r="AD232" s="4">
        <v>1.5300000000000001E-2</v>
      </c>
      <c r="AE232" s="4">
        <v>5.3E-3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0.505</v>
      </c>
      <c r="AQ232" s="4">
        <v>5.4976639000000001E-2</v>
      </c>
      <c r="AR232" s="4">
        <v>0</v>
      </c>
      <c r="AS232" s="4">
        <v>0</v>
      </c>
      <c r="AT232" s="4">
        <v>0</v>
      </c>
      <c r="AV232" s="4">
        <v>0</v>
      </c>
      <c r="AW232" s="4">
        <v>0</v>
      </c>
      <c r="AX232" s="4">
        <v>0.3775</v>
      </c>
      <c r="AY232" s="4">
        <v>0</v>
      </c>
      <c r="AZ232" s="4">
        <v>0</v>
      </c>
      <c r="BA232" s="4">
        <v>5.4976639000000001E-2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-0.17</v>
      </c>
      <c r="BJ232" s="4">
        <v>0</v>
      </c>
      <c r="BK232" s="4">
        <v>0</v>
      </c>
      <c r="BL232" s="4">
        <v>0</v>
      </c>
      <c r="BM232" s="4">
        <v>0</v>
      </c>
      <c r="BN232" s="4">
        <v>5.4976639000000001E-2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</row>
    <row r="233" spans="5:73" x14ac:dyDescent="0.25">
      <c r="E233">
        <v>3.9790000000000023</v>
      </c>
      <c r="F233" s="8">
        <f t="shared" si="6"/>
        <v>43586</v>
      </c>
      <c r="G233" s="7">
        <v>4.0340000000000007</v>
      </c>
      <c r="I233" s="7">
        <v>7.4994421206686993E-2</v>
      </c>
      <c r="J233" s="7">
        <v>0</v>
      </c>
      <c r="K233" s="7">
        <v>0</v>
      </c>
      <c r="L233" s="7">
        <v>0</v>
      </c>
      <c r="M233" s="7">
        <v>0</v>
      </c>
      <c r="N233" s="7">
        <v>-0.16</v>
      </c>
      <c r="O233" s="7">
        <v>0</v>
      </c>
      <c r="P233" s="7">
        <v>0</v>
      </c>
      <c r="Q233" s="7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15">
        <v>0</v>
      </c>
      <c r="Z233" s="4">
        <v>0.16250000000000001</v>
      </c>
      <c r="AA233" s="4">
        <v>0.17249999999999999</v>
      </c>
      <c r="AB233" s="4">
        <v>0</v>
      </c>
      <c r="AC233" s="4">
        <v>0</v>
      </c>
      <c r="AD233" s="4">
        <v>1.5050000000000001E-2</v>
      </c>
      <c r="AE233" s="4">
        <v>5.0499999999999998E-3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0.40500000000000003</v>
      </c>
      <c r="AQ233" s="4">
        <v>5.4968124000000007E-2</v>
      </c>
      <c r="AR233" s="4">
        <v>0</v>
      </c>
      <c r="AS233" s="4">
        <v>0</v>
      </c>
      <c r="AT233" s="4">
        <v>0</v>
      </c>
      <c r="AV233" s="4">
        <v>0</v>
      </c>
      <c r="AW233" s="4">
        <v>0</v>
      </c>
      <c r="AX233" s="4">
        <v>0.3775</v>
      </c>
      <c r="AY233" s="4">
        <v>0</v>
      </c>
      <c r="AZ233" s="4">
        <v>0</v>
      </c>
      <c r="BA233" s="4">
        <v>5.4968124000000007E-2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-0.17</v>
      </c>
      <c r="BJ233" s="4">
        <v>0</v>
      </c>
      <c r="BK233" s="4">
        <v>0</v>
      </c>
      <c r="BL233" s="4">
        <v>0</v>
      </c>
      <c r="BM233" s="4">
        <v>0</v>
      </c>
      <c r="BN233" s="4">
        <v>5.4968124E-2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</row>
    <row r="234" spans="5:73" x14ac:dyDescent="0.25">
      <c r="E234">
        <v>3.99</v>
      </c>
      <c r="F234" s="8">
        <f t="shared" si="6"/>
        <v>43617</v>
      </c>
      <c r="G234" s="7">
        <v>4.0449999999999999</v>
      </c>
      <c r="I234" s="7">
        <v>7.4997507444531014E-2</v>
      </c>
      <c r="J234" s="7">
        <v>0</v>
      </c>
      <c r="K234" s="7">
        <v>0</v>
      </c>
      <c r="L234" s="7">
        <v>0</v>
      </c>
      <c r="M234" s="7">
        <v>0</v>
      </c>
      <c r="N234" s="7">
        <v>-0.16</v>
      </c>
      <c r="O234" s="7">
        <v>0</v>
      </c>
      <c r="P234" s="7">
        <v>0</v>
      </c>
      <c r="Q234" s="7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15">
        <v>0</v>
      </c>
      <c r="Z234" s="4">
        <v>0.16250000000000001</v>
      </c>
      <c r="AA234" s="4">
        <v>0.17249999999999999</v>
      </c>
      <c r="AB234" s="4">
        <v>0</v>
      </c>
      <c r="AC234" s="4">
        <v>0</v>
      </c>
      <c r="AD234" s="4">
        <v>1.5050000000000001E-2</v>
      </c>
      <c r="AE234" s="4">
        <v>5.0499999999999998E-3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0.41499999999999998</v>
      </c>
      <c r="AQ234" s="4">
        <v>5.4968124000000007E-2</v>
      </c>
      <c r="AR234" s="4">
        <v>0</v>
      </c>
      <c r="AS234" s="4">
        <v>0</v>
      </c>
      <c r="AT234" s="4">
        <v>0</v>
      </c>
      <c r="AV234" s="4">
        <v>0</v>
      </c>
      <c r="AW234" s="4">
        <v>0</v>
      </c>
      <c r="AX234" s="4">
        <v>0.3775</v>
      </c>
      <c r="AY234" s="4">
        <v>0</v>
      </c>
      <c r="AZ234" s="4">
        <v>0</v>
      </c>
      <c r="BA234" s="4">
        <v>5.4968124000000007E-2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-0.17</v>
      </c>
      <c r="BJ234" s="4">
        <v>0</v>
      </c>
      <c r="BK234" s="4">
        <v>0</v>
      </c>
      <c r="BL234" s="4">
        <v>0</v>
      </c>
      <c r="BM234" s="4">
        <v>0</v>
      </c>
      <c r="BN234" s="4">
        <v>5.4968124E-2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</row>
    <row r="235" spans="5:73" x14ac:dyDescent="0.25">
      <c r="E235">
        <v>4.0369999999999999</v>
      </c>
      <c r="F235" s="8">
        <f t="shared" si="6"/>
        <v>43647</v>
      </c>
      <c r="G235" s="7">
        <v>4.0919999999999996</v>
      </c>
      <c r="I235" s="7">
        <v>7.5000494126318998E-2</v>
      </c>
      <c r="J235" s="7">
        <v>0</v>
      </c>
      <c r="K235" s="7">
        <v>0</v>
      </c>
      <c r="L235" s="7">
        <v>0</v>
      </c>
      <c r="M235" s="7">
        <v>0</v>
      </c>
      <c r="N235" s="7">
        <v>-0.16</v>
      </c>
      <c r="O235" s="7">
        <v>0</v>
      </c>
      <c r="P235" s="7">
        <v>0</v>
      </c>
      <c r="Q235" s="7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15">
        <v>0</v>
      </c>
      <c r="Z235" s="4">
        <v>0.16250000000000001</v>
      </c>
      <c r="AA235" s="4">
        <v>0.185</v>
      </c>
      <c r="AB235" s="4">
        <v>0</v>
      </c>
      <c r="AC235" s="4">
        <v>0</v>
      </c>
      <c r="AD235" s="4">
        <v>1.5050000000000001E-2</v>
      </c>
      <c r="AE235" s="4">
        <v>5.0499999999999998E-3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0.45</v>
      </c>
      <c r="AQ235" s="4">
        <v>5.4968124000000007E-2</v>
      </c>
      <c r="AR235" s="4">
        <v>0</v>
      </c>
      <c r="AS235" s="4">
        <v>0</v>
      </c>
      <c r="AT235" s="4">
        <v>0</v>
      </c>
      <c r="AV235" s="4">
        <v>0</v>
      </c>
      <c r="AW235" s="4">
        <v>0</v>
      </c>
      <c r="AX235" s="4">
        <v>0.3775</v>
      </c>
      <c r="AY235" s="4">
        <v>0</v>
      </c>
      <c r="AZ235" s="4">
        <v>0</v>
      </c>
      <c r="BA235" s="4">
        <v>5.4968124000000007E-2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-0.17</v>
      </c>
      <c r="BJ235" s="4">
        <v>0</v>
      </c>
      <c r="BK235" s="4">
        <v>0</v>
      </c>
      <c r="BL235" s="4">
        <v>0</v>
      </c>
      <c r="BM235" s="4">
        <v>0</v>
      </c>
      <c r="BN235" s="4">
        <v>5.4968124E-2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</row>
    <row r="236" spans="5:73" x14ac:dyDescent="0.25">
      <c r="E236">
        <v>4.0319999999999991</v>
      </c>
      <c r="F236" s="8">
        <f t="shared" si="6"/>
        <v>43678</v>
      </c>
      <c r="G236" s="7">
        <v>4.0869999999999997</v>
      </c>
      <c r="I236" s="7">
        <v>7.500358036417E-2</v>
      </c>
      <c r="J236" s="7">
        <v>0</v>
      </c>
      <c r="K236" s="7">
        <v>0</v>
      </c>
      <c r="L236" s="7">
        <v>0</v>
      </c>
      <c r="M236" s="7">
        <v>0</v>
      </c>
      <c r="N236" s="7">
        <v>-0.16</v>
      </c>
      <c r="O236" s="7">
        <v>0</v>
      </c>
      <c r="P236" s="7">
        <v>0</v>
      </c>
      <c r="Q236" s="7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15">
        <v>0</v>
      </c>
      <c r="Z236" s="4">
        <v>0.16250000000000001</v>
      </c>
      <c r="AA236" s="4">
        <v>0.185</v>
      </c>
      <c r="AB236" s="4">
        <v>0</v>
      </c>
      <c r="AC236" s="4">
        <v>0</v>
      </c>
      <c r="AD236" s="4">
        <v>1.5250000000000001E-2</v>
      </c>
      <c r="AE236" s="4">
        <v>5.2500000000000003E-3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0.505</v>
      </c>
      <c r="AQ236" s="4">
        <v>5.4968124000000007E-2</v>
      </c>
      <c r="AR236" s="4">
        <v>0</v>
      </c>
      <c r="AS236" s="4">
        <v>0</v>
      </c>
      <c r="AT236" s="4">
        <v>0</v>
      </c>
      <c r="AV236" s="4">
        <v>0</v>
      </c>
      <c r="AW236" s="4">
        <v>0</v>
      </c>
      <c r="AX236" s="4">
        <v>0.3775</v>
      </c>
      <c r="AY236" s="4">
        <v>0</v>
      </c>
      <c r="AZ236" s="4">
        <v>0</v>
      </c>
      <c r="BA236" s="4">
        <v>5.4968124000000007E-2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-0.17</v>
      </c>
      <c r="BJ236" s="4">
        <v>0</v>
      </c>
      <c r="BK236" s="4">
        <v>0</v>
      </c>
      <c r="BL236" s="4">
        <v>0</v>
      </c>
      <c r="BM236" s="4">
        <v>0</v>
      </c>
      <c r="BN236" s="4">
        <v>5.4968124E-2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</row>
    <row r="237" spans="5:73" x14ac:dyDescent="0.25">
      <c r="E237">
        <v>4.006000000000002</v>
      </c>
      <c r="F237" s="8">
        <f t="shared" si="6"/>
        <v>43709</v>
      </c>
      <c r="G237" s="7">
        <v>4.0609999999999999</v>
      </c>
      <c r="I237" s="7">
        <v>7.5006666602024014E-2</v>
      </c>
      <c r="J237" s="7">
        <v>0</v>
      </c>
      <c r="K237" s="7">
        <v>0</v>
      </c>
      <c r="L237" s="7">
        <v>0</v>
      </c>
      <c r="M237" s="7">
        <v>0</v>
      </c>
      <c r="N237" s="7">
        <v>-0.16</v>
      </c>
      <c r="O237" s="7">
        <v>0</v>
      </c>
      <c r="P237" s="7">
        <v>0</v>
      </c>
      <c r="Q237" s="7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15">
        <v>0</v>
      </c>
      <c r="Z237" s="4">
        <v>0.16250000000000001</v>
      </c>
      <c r="AA237" s="4">
        <v>0.16250000000000001</v>
      </c>
      <c r="AB237" s="4">
        <v>0</v>
      </c>
      <c r="AC237" s="4">
        <v>0</v>
      </c>
      <c r="AD237" s="4">
        <v>1.5250000000000001E-2</v>
      </c>
      <c r="AE237" s="4">
        <v>5.2500000000000003E-3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0.41</v>
      </c>
      <c r="AQ237" s="4">
        <v>5.4968124000000007E-2</v>
      </c>
      <c r="AR237" s="4">
        <v>0</v>
      </c>
      <c r="AS237" s="4">
        <v>0</v>
      </c>
      <c r="AT237" s="4">
        <v>0</v>
      </c>
      <c r="AV237" s="4">
        <v>0</v>
      </c>
      <c r="AW237" s="4">
        <v>0</v>
      </c>
      <c r="AX237" s="4">
        <v>0.3775</v>
      </c>
      <c r="AY237" s="4">
        <v>0</v>
      </c>
      <c r="AZ237" s="4">
        <v>0</v>
      </c>
      <c r="BA237" s="4">
        <v>5.4968124000000007E-2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-0.17</v>
      </c>
      <c r="BJ237" s="4">
        <v>0</v>
      </c>
      <c r="BK237" s="4">
        <v>0</v>
      </c>
      <c r="BL237" s="4">
        <v>0</v>
      </c>
      <c r="BM237" s="4">
        <v>0</v>
      </c>
      <c r="BN237" s="4">
        <v>5.4968124E-2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</row>
    <row r="238" spans="5:73" x14ac:dyDescent="0.25">
      <c r="E238">
        <v>4.0079999999999965</v>
      </c>
      <c r="F238" s="8">
        <f t="shared" si="6"/>
        <v>43739</v>
      </c>
      <c r="G238" s="7">
        <v>4.0630000000000006</v>
      </c>
      <c r="I238" s="7">
        <v>7.5009653283820019E-2</v>
      </c>
      <c r="J238" s="7">
        <v>0</v>
      </c>
      <c r="K238" s="7">
        <v>0</v>
      </c>
      <c r="L238" s="7">
        <v>0</v>
      </c>
      <c r="M238" s="7">
        <v>0</v>
      </c>
      <c r="N238" s="7">
        <v>-0.16</v>
      </c>
      <c r="O238" s="7">
        <v>0</v>
      </c>
      <c r="P238" s="7">
        <v>0</v>
      </c>
      <c r="Q238" s="7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15">
        <v>0</v>
      </c>
      <c r="Z238" s="4">
        <v>0.16500000000000001</v>
      </c>
      <c r="AA238" s="4">
        <v>0.185</v>
      </c>
      <c r="AB238" s="4">
        <v>0</v>
      </c>
      <c r="AC238" s="4">
        <v>0</v>
      </c>
      <c r="AD238" s="4">
        <v>-5.0000000000000001E-4</v>
      </c>
      <c r="AE238" s="4">
        <v>-1.0500000000000001E-2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0.34499999999999997</v>
      </c>
      <c r="AQ238" s="4">
        <v>5.4968124000000007E-2</v>
      </c>
      <c r="AR238" s="4">
        <v>0</v>
      </c>
      <c r="AS238" s="4">
        <v>0</v>
      </c>
      <c r="AT238" s="4">
        <v>0</v>
      </c>
      <c r="AV238" s="4">
        <v>0</v>
      </c>
      <c r="AW238" s="4">
        <v>0</v>
      </c>
      <c r="AX238" s="4">
        <v>0.3775</v>
      </c>
      <c r="AY238" s="4">
        <v>0</v>
      </c>
      <c r="AZ238" s="4">
        <v>0</v>
      </c>
      <c r="BA238" s="4">
        <v>5.4968124000000007E-2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-0.17</v>
      </c>
      <c r="BJ238" s="4">
        <v>0</v>
      </c>
      <c r="BK238" s="4">
        <v>0</v>
      </c>
      <c r="BL238" s="4">
        <v>0</v>
      </c>
      <c r="BM238" s="4">
        <v>0</v>
      </c>
      <c r="BN238" s="4">
        <v>5.4968124E-2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</row>
    <row r="239" spans="5:73" x14ac:dyDescent="0.25">
      <c r="E239">
        <v>4.0279999999999978</v>
      </c>
      <c r="F239" s="8">
        <f t="shared" si="6"/>
        <v>43770</v>
      </c>
      <c r="G239" s="7">
        <v>4.0830000000000002</v>
      </c>
      <c r="I239" s="7">
        <v>7.5012739521680014E-2</v>
      </c>
      <c r="J239" s="7">
        <v>0</v>
      </c>
      <c r="K239" s="7">
        <v>0</v>
      </c>
      <c r="L239" s="7">
        <v>0</v>
      </c>
      <c r="M239" s="7">
        <v>0</v>
      </c>
      <c r="N239" s="7">
        <v>-0.16</v>
      </c>
      <c r="O239" s="7">
        <v>0</v>
      </c>
      <c r="P239" s="7">
        <v>0</v>
      </c>
      <c r="Q239" s="7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15">
        <v>0</v>
      </c>
      <c r="Z239" s="4">
        <v>0.24</v>
      </c>
      <c r="AA239" s="4">
        <v>0.28749999999999998</v>
      </c>
      <c r="AB239" s="4">
        <v>0</v>
      </c>
      <c r="AC239" s="4">
        <v>0</v>
      </c>
      <c r="AD239" s="4">
        <v>5.0000000000000001E-4</v>
      </c>
      <c r="AE239" s="4">
        <v>-9.5000000000000015E-3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0.72499999999999998</v>
      </c>
      <c r="AQ239" s="4">
        <v>-2.4988713000000006E-2</v>
      </c>
      <c r="AR239" s="4">
        <v>0</v>
      </c>
      <c r="AS239" s="4">
        <v>0</v>
      </c>
      <c r="AT239" s="4">
        <v>0</v>
      </c>
      <c r="AV239" s="4">
        <v>0</v>
      </c>
      <c r="AW239" s="4">
        <v>0</v>
      </c>
      <c r="AX239" s="4">
        <v>0.28999999999999998</v>
      </c>
      <c r="AY239" s="4">
        <v>0</v>
      </c>
      <c r="AZ239" s="4">
        <v>0</v>
      </c>
      <c r="BA239" s="4">
        <v>-2.4988713000000006E-2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-0.17</v>
      </c>
      <c r="BJ239" s="4">
        <v>0</v>
      </c>
      <c r="BK239" s="4">
        <v>0</v>
      </c>
      <c r="BL239" s="4">
        <v>0</v>
      </c>
      <c r="BM239" s="4">
        <v>0</v>
      </c>
      <c r="BN239" s="4">
        <v>-2.4988712999999999E-2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</row>
    <row r="240" spans="5:73" x14ac:dyDescent="0.25">
      <c r="E240">
        <v>4.08</v>
      </c>
      <c r="F240" s="8">
        <f t="shared" si="6"/>
        <v>43800</v>
      </c>
      <c r="G240" s="7">
        <v>4.1349999999999998</v>
      </c>
      <c r="I240" s="7">
        <v>7.5015726203484012E-2</v>
      </c>
      <c r="J240" s="7">
        <v>0</v>
      </c>
      <c r="K240" s="7">
        <v>0</v>
      </c>
      <c r="L240" s="7">
        <v>0</v>
      </c>
      <c r="M240" s="7">
        <v>0</v>
      </c>
      <c r="N240" s="7">
        <v>-0.16</v>
      </c>
      <c r="O240" s="7">
        <v>0</v>
      </c>
      <c r="P240" s="7">
        <v>0</v>
      </c>
      <c r="Q240" s="7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15">
        <v>0</v>
      </c>
      <c r="Z240" s="4">
        <v>0.29499999999999998</v>
      </c>
      <c r="AA240" s="4">
        <v>0.33750000000000002</v>
      </c>
      <c r="AB240" s="4">
        <v>0</v>
      </c>
      <c r="AC240" s="4">
        <v>0</v>
      </c>
      <c r="AD240" s="4">
        <v>5.0000000000000001E-4</v>
      </c>
      <c r="AE240" s="4">
        <v>-9.5000000000000015E-3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1.0449999999999999</v>
      </c>
      <c r="AQ240" s="4">
        <v>-3.9951937999999999E-2</v>
      </c>
      <c r="AR240" s="4">
        <v>0</v>
      </c>
      <c r="AS240" s="4">
        <v>0</v>
      </c>
      <c r="AT240" s="4">
        <v>0</v>
      </c>
      <c r="AV240" s="4">
        <v>0</v>
      </c>
      <c r="AW240" s="4">
        <v>0</v>
      </c>
      <c r="AX240" s="4">
        <v>0.28999999999999998</v>
      </c>
      <c r="AY240" s="4">
        <v>0</v>
      </c>
      <c r="AZ240" s="4">
        <v>0</v>
      </c>
      <c r="BA240" s="4">
        <v>-3.9951937999999999E-2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-0.17</v>
      </c>
      <c r="BJ240" s="4">
        <v>0</v>
      </c>
      <c r="BK240" s="4">
        <v>0</v>
      </c>
      <c r="BL240" s="4">
        <v>0</v>
      </c>
      <c r="BM240" s="4">
        <v>0</v>
      </c>
      <c r="BN240" s="4">
        <v>-3.9951937999999999E-2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</row>
    <row r="241" spans="5:73" x14ac:dyDescent="0.25">
      <c r="E241">
        <v>4.335</v>
      </c>
      <c r="F241" s="8">
        <f t="shared" si="6"/>
        <v>43831</v>
      </c>
      <c r="G241" s="7">
        <v>4.3899999999999997</v>
      </c>
      <c r="I241" s="7">
        <v>7.5018812441350016E-2</v>
      </c>
      <c r="J241" s="7">
        <v>0</v>
      </c>
      <c r="K241" s="7">
        <v>0</v>
      </c>
      <c r="L241" s="7">
        <v>0</v>
      </c>
      <c r="M241" s="7">
        <v>0</v>
      </c>
      <c r="N241" s="7">
        <v>-0.16</v>
      </c>
      <c r="O241" s="7">
        <v>0</v>
      </c>
      <c r="P241" s="7">
        <v>0</v>
      </c>
      <c r="Q241" s="7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15">
        <v>0</v>
      </c>
      <c r="Z241" s="4">
        <v>0.34250000000000003</v>
      </c>
      <c r="AA241" s="4">
        <v>0.4375</v>
      </c>
      <c r="AB241" s="4">
        <v>0</v>
      </c>
      <c r="AC241" s="4">
        <v>0</v>
      </c>
      <c r="AD241" s="4">
        <v>5.0000000000000001E-4</v>
      </c>
      <c r="AE241" s="4">
        <v>-9.5000000000000015E-3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1.52</v>
      </c>
      <c r="AQ241" s="4">
        <v>-3.4955184000000007E-2</v>
      </c>
      <c r="AR241" s="4">
        <v>0</v>
      </c>
      <c r="AS241" s="4">
        <v>0</v>
      </c>
      <c r="AT241" s="4">
        <v>0</v>
      </c>
      <c r="AV241" s="4">
        <v>0</v>
      </c>
      <c r="AW241" s="4">
        <v>0</v>
      </c>
      <c r="AX241" s="4">
        <v>0.28999999999999998</v>
      </c>
      <c r="AY241" s="4">
        <v>0</v>
      </c>
      <c r="AZ241" s="4">
        <v>0</v>
      </c>
      <c r="BA241" s="4">
        <v>-3.4955184000000007E-2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-0.17</v>
      </c>
      <c r="BJ241" s="4">
        <v>0</v>
      </c>
      <c r="BK241" s="4">
        <v>0</v>
      </c>
      <c r="BL241" s="4">
        <v>0</v>
      </c>
      <c r="BM241" s="4">
        <v>0</v>
      </c>
      <c r="BN241" s="4">
        <v>-3.4955184E-2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</row>
    <row r="242" spans="5:73" x14ac:dyDescent="0.25">
      <c r="E242">
        <v>4.2760000000000007</v>
      </c>
      <c r="F242" s="8">
        <f t="shared" si="6"/>
        <v>43862</v>
      </c>
      <c r="G242" s="7">
        <v>4.3310000000000004</v>
      </c>
      <c r="I242" s="7">
        <v>7.5021898679219018E-2</v>
      </c>
      <c r="J242" s="7">
        <v>0</v>
      </c>
      <c r="K242" s="7">
        <v>0</v>
      </c>
      <c r="L242" s="7">
        <v>0</v>
      </c>
      <c r="M242" s="7">
        <v>0</v>
      </c>
      <c r="N242" s="7">
        <v>-0.16</v>
      </c>
      <c r="O242" s="7">
        <v>0</v>
      </c>
      <c r="P242" s="7">
        <v>0</v>
      </c>
      <c r="Q242" s="7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15">
        <v>0</v>
      </c>
      <c r="Z242" s="4">
        <v>0.33750000000000002</v>
      </c>
      <c r="AA242" s="4">
        <v>0.435</v>
      </c>
      <c r="AB242" s="4">
        <v>0</v>
      </c>
      <c r="AC242" s="4">
        <v>0</v>
      </c>
      <c r="AD242" s="4">
        <v>5.0000000000000001E-4</v>
      </c>
      <c r="AE242" s="4">
        <v>-9.5000000000000015E-3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1.4</v>
      </c>
      <c r="AQ242" s="4">
        <v>-9.9574230000000017E-3</v>
      </c>
      <c r="AR242" s="4">
        <v>0</v>
      </c>
      <c r="AS242" s="4">
        <v>0</v>
      </c>
      <c r="AT242" s="4">
        <v>0</v>
      </c>
      <c r="AV242" s="4">
        <v>0</v>
      </c>
      <c r="AW242" s="4">
        <v>0</v>
      </c>
      <c r="AX242" s="4">
        <v>0.28999999999999998</v>
      </c>
      <c r="AY242" s="4">
        <v>0</v>
      </c>
      <c r="AZ242" s="4">
        <v>0</v>
      </c>
      <c r="BA242" s="4">
        <v>-9.9574230000000017E-3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-0.17</v>
      </c>
      <c r="BJ242" s="4">
        <v>0</v>
      </c>
      <c r="BK242" s="4">
        <v>0</v>
      </c>
      <c r="BL242" s="4">
        <v>0</v>
      </c>
      <c r="BM242" s="4">
        <v>0</v>
      </c>
      <c r="BN242" s="4">
        <v>-9.957423E-3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</row>
    <row r="243" spans="5:73" x14ac:dyDescent="0.25">
      <c r="E243">
        <v>4.1810000000000009</v>
      </c>
      <c r="F243" s="8">
        <f t="shared" si="6"/>
        <v>43891</v>
      </c>
      <c r="G243" s="7">
        <v>4.2360000000000007</v>
      </c>
      <c r="I243" s="7">
        <v>7.5024785804970004E-2</v>
      </c>
      <c r="J243" s="7">
        <v>0</v>
      </c>
      <c r="K243" s="7">
        <v>0</v>
      </c>
      <c r="L243" s="7">
        <v>0</v>
      </c>
      <c r="M243" s="7">
        <v>0</v>
      </c>
      <c r="N243" s="7">
        <v>-0.16</v>
      </c>
      <c r="O243" s="7">
        <v>0</v>
      </c>
      <c r="P243" s="7">
        <v>0</v>
      </c>
      <c r="Q243" s="7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15">
        <v>0</v>
      </c>
      <c r="Z243" s="4">
        <v>0.26</v>
      </c>
      <c r="AA243" s="4">
        <v>0.30249999999999999</v>
      </c>
      <c r="AB243" s="4">
        <v>0</v>
      </c>
      <c r="AC243" s="4">
        <v>0</v>
      </c>
      <c r="AD243" s="4">
        <v>1.6300000000000002E-2</v>
      </c>
      <c r="AE243" s="4">
        <v>6.3E-3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0.88</v>
      </c>
      <c r="AQ243" s="4">
        <v>4.2576999999999996E-5</v>
      </c>
      <c r="AR243" s="4">
        <v>0</v>
      </c>
      <c r="AS243" s="4">
        <v>0</v>
      </c>
      <c r="AT243" s="4">
        <v>0</v>
      </c>
      <c r="AV243" s="4">
        <v>0</v>
      </c>
      <c r="AW243" s="4">
        <v>0</v>
      </c>
      <c r="AX243" s="4">
        <v>0.28999999999999998</v>
      </c>
      <c r="AY243" s="4">
        <v>0</v>
      </c>
      <c r="AZ243" s="4">
        <v>0</v>
      </c>
      <c r="BA243" s="4">
        <v>4.2576999999999996E-5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-0.17</v>
      </c>
      <c r="BJ243" s="4">
        <v>0</v>
      </c>
      <c r="BK243" s="4">
        <v>0</v>
      </c>
      <c r="BL243" s="4">
        <v>0</v>
      </c>
      <c r="BM243" s="4">
        <v>0</v>
      </c>
      <c r="BN243" s="4">
        <v>4.2577000000000002E-5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</row>
    <row r="244" spans="5:73" x14ac:dyDescent="0.25">
      <c r="E244">
        <v>4.0869999999999962</v>
      </c>
      <c r="F244" s="8">
        <f t="shared" si="6"/>
        <v>43922</v>
      </c>
      <c r="G244" s="7">
        <v>4.1420000000000003</v>
      </c>
      <c r="I244" s="7">
        <v>7.5027872042845001E-2</v>
      </c>
      <c r="J244" s="7">
        <v>0</v>
      </c>
      <c r="K244" s="7">
        <v>0</v>
      </c>
      <c r="L244" s="7">
        <v>0</v>
      </c>
      <c r="M244" s="7">
        <v>0</v>
      </c>
      <c r="N244" s="7">
        <v>-0.16</v>
      </c>
      <c r="O244" s="7">
        <v>0</v>
      </c>
      <c r="P244" s="7">
        <v>0</v>
      </c>
      <c r="Q244" s="7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15">
        <v>0</v>
      </c>
      <c r="Z244" s="4">
        <v>0.17749999999999999</v>
      </c>
      <c r="AA244" s="4">
        <v>0.19750000000000001</v>
      </c>
      <c r="AB244" s="4">
        <v>0</v>
      </c>
      <c r="AC244" s="4">
        <v>0</v>
      </c>
      <c r="AD244" s="4">
        <v>1.6300000000000002E-2</v>
      </c>
      <c r="AE244" s="4">
        <v>6.3E-3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0.505</v>
      </c>
      <c r="AQ244" s="4">
        <v>5.9976638999999998E-2</v>
      </c>
      <c r="AR244" s="4">
        <v>0</v>
      </c>
      <c r="AS244" s="4">
        <v>0</v>
      </c>
      <c r="AT244" s="4">
        <v>0</v>
      </c>
      <c r="AV244" s="4">
        <v>0</v>
      </c>
      <c r="AW244" s="4">
        <v>0</v>
      </c>
      <c r="AX244" s="4">
        <v>0.3775</v>
      </c>
      <c r="AY244" s="4">
        <v>0</v>
      </c>
      <c r="AZ244" s="4">
        <v>0</v>
      </c>
      <c r="BA244" s="4">
        <v>5.9976638999999998E-2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-0.17</v>
      </c>
      <c r="BJ244" s="4">
        <v>0</v>
      </c>
      <c r="BK244" s="4">
        <v>0</v>
      </c>
      <c r="BL244" s="4">
        <v>0</v>
      </c>
      <c r="BM244" s="4">
        <v>0</v>
      </c>
      <c r="BN244" s="4">
        <v>5.9976638999999998E-2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</row>
    <row r="245" spans="5:73" x14ac:dyDescent="0.25">
      <c r="E245">
        <v>4.0820000000000025</v>
      </c>
      <c r="F245" s="8">
        <f t="shared" si="6"/>
        <v>43952</v>
      </c>
      <c r="G245" s="7">
        <v>4.1369999999999996</v>
      </c>
      <c r="I245" s="7">
        <v>7.5030858724663002E-2</v>
      </c>
      <c r="J245" s="7">
        <v>0</v>
      </c>
      <c r="K245" s="7">
        <v>0</v>
      </c>
      <c r="L245" s="7">
        <v>0</v>
      </c>
      <c r="M245" s="7">
        <v>0</v>
      </c>
      <c r="N245" s="7">
        <v>-0.16</v>
      </c>
      <c r="O245" s="7">
        <v>0</v>
      </c>
      <c r="P245" s="7">
        <v>0</v>
      </c>
      <c r="Q245" s="7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15">
        <v>0</v>
      </c>
      <c r="Z245" s="4">
        <v>0.16250000000000001</v>
      </c>
      <c r="AA245" s="4">
        <v>0.17249999999999999</v>
      </c>
      <c r="AB245" s="4">
        <v>0</v>
      </c>
      <c r="AC245" s="4">
        <v>0</v>
      </c>
      <c r="AD245" s="4">
        <v>1.6050000000000002E-2</v>
      </c>
      <c r="AE245" s="4">
        <v>6.0499999999999998E-3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0.40500000000000003</v>
      </c>
      <c r="AQ245" s="4">
        <v>5.9968124000000005E-2</v>
      </c>
      <c r="AR245" s="4">
        <v>0</v>
      </c>
      <c r="AS245" s="4">
        <v>0</v>
      </c>
      <c r="AT245" s="4">
        <v>0</v>
      </c>
      <c r="AV245" s="4">
        <v>0</v>
      </c>
      <c r="AW245" s="4">
        <v>0</v>
      </c>
      <c r="AX245" s="4">
        <v>0.3775</v>
      </c>
      <c r="AY245" s="4">
        <v>0</v>
      </c>
      <c r="AZ245" s="4">
        <v>0</v>
      </c>
      <c r="BA245" s="4">
        <v>5.9968124000000005E-2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-0.17</v>
      </c>
      <c r="BJ245" s="4">
        <v>0</v>
      </c>
      <c r="BK245" s="4">
        <v>0</v>
      </c>
      <c r="BL245" s="4">
        <v>0</v>
      </c>
      <c r="BM245" s="4">
        <v>0</v>
      </c>
      <c r="BN245" s="4">
        <v>5.9968123999999998E-2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</row>
    <row r="246" spans="5:73" x14ac:dyDescent="0.25">
      <c r="E246">
        <v>4.0939999999999994</v>
      </c>
      <c r="F246" s="8">
        <f t="shared" si="6"/>
        <v>43983</v>
      </c>
      <c r="G246" s="7">
        <v>4.149</v>
      </c>
      <c r="I246" s="7">
        <v>7.5033944962544022E-2</v>
      </c>
      <c r="J246" s="7">
        <v>0</v>
      </c>
      <c r="K246" s="7">
        <v>0</v>
      </c>
      <c r="L246" s="7">
        <v>0</v>
      </c>
      <c r="M246" s="7">
        <v>0</v>
      </c>
      <c r="N246" s="7">
        <v>-0.16</v>
      </c>
      <c r="O246" s="7">
        <v>0</v>
      </c>
      <c r="P246" s="7">
        <v>0</v>
      </c>
      <c r="Q246" s="7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15">
        <v>0</v>
      </c>
      <c r="Z246" s="4">
        <v>0.16250000000000001</v>
      </c>
      <c r="AA246" s="4">
        <v>0.17249999999999999</v>
      </c>
      <c r="AB246" s="4">
        <v>0</v>
      </c>
      <c r="AC246" s="4">
        <v>0</v>
      </c>
      <c r="AD246" s="4">
        <v>1.6050000000000002E-2</v>
      </c>
      <c r="AE246" s="4">
        <v>6.0499999999999998E-3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0.41499999999999998</v>
      </c>
      <c r="AQ246" s="4">
        <v>5.9968124000000005E-2</v>
      </c>
      <c r="AR246" s="4">
        <v>0</v>
      </c>
      <c r="AS246" s="4">
        <v>0</v>
      </c>
      <c r="AT246" s="4">
        <v>0</v>
      </c>
      <c r="AV246" s="4">
        <v>0</v>
      </c>
      <c r="AW246" s="4">
        <v>0</v>
      </c>
      <c r="AX246" s="4">
        <v>0.3775</v>
      </c>
      <c r="AY246" s="4">
        <v>0</v>
      </c>
      <c r="AZ246" s="4">
        <v>0</v>
      </c>
      <c r="BA246" s="4">
        <v>5.9968124000000005E-2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-0.17</v>
      </c>
      <c r="BJ246" s="4">
        <v>0</v>
      </c>
      <c r="BK246" s="4">
        <v>0</v>
      </c>
      <c r="BL246" s="4">
        <v>0</v>
      </c>
      <c r="BM246" s="4">
        <v>0</v>
      </c>
      <c r="BN246" s="4">
        <v>5.9968123999999998E-2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</row>
    <row r="247" spans="5:73" x14ac:dyDescent="0.25">
      <c r="E247">
        <v>4.1409999999999991</v>
      </c>
      <c r="F247" s="8">
        <f t="shared" si="6"/>
        <v>44013</v>
      </c>
      <c r="G247" s="7">
        <v>4.1960000000000006</v>
      </c>
      <c r="I247" s="7">
        <v>7.5032457734165017E-2</v>
      </c>
      <c r="J247" s="7">
        <v>0</v>
      </c>
      <c r="K247" s="7">
        <v>0</v>
      </c>
      <c r="L247" s="7">
        <v>0</v>
      </c>
      <c r="M247" s="7">
        <v>0</v>
      </c>
      <c r="N247" s="7">
        <v>-0.16</v>
      </c>
      <c r="O247" s="7">
        <v>0</v>
      </c>
      <c r="P247" s="7">
        <v>0</v>
      </c>
      <c r="Q247" s="7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15">
        <v>0</v>
      </c>
      <c r="Z247" s="4">
        <v>0.16250000000000001</v>
      </c>
      <c r="AA247" s="4">
        <v>0.185</v>
      </c>
      <c r="AB247" s="4">
        <v>0</v>
      </c>
      <c r="AC247" s="4">
        <v>0</v>
      </c>
      <c r="AD247" s="4">
        <v>1.6050000000000002E-2</v>
      </c>
      <c r="AE247" s="4">
        <v>6.0499999999999998E-3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0.45</v>
      </c>
      <c r="AQ247" s="4">
        <v>5.9968124000000005E-2</v>
      </c>
      <c r="AR247" s="4">
        <v>0</v>
      </c>
      <c r="AS247" s="4">
        <v>0</v>
      </c>
      <c r="AT247" s="4">
        <v>0</v>
      </c>
      <c r="AV247" s="4">
        <v>0</v>
      </c>
      <c r="AW247" s="4">
        <v>0</v>
      </c>
      <c r="AX247" s="4">
        <v>0.3775</v>
      </c>
      <c r="AY247" s="4">
        <v>0</v>
      </c>
      <c r="AZ247" s="4">
        <v>0</v>
      </c>
      <c r="BA247" s="4">
        <v>5.9968124000000005E-2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-0.17</v>
      </c>
      <c r="BJ247" s="4">
        <v>0</v>
      </c>
      <c r="BK247" s="4">
        <v>0</v>
      </c>
      <c r="BL247" s="4">
        <v>0</v>
      </c>
      <c r="BM247" s="4">
        <v>0</v>
      </c>
      <c r="BN247" s="4">
        <v>5.9968123999999998E-2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</row>
    <row r="248" spans="5:73" x14ac:dyDescent="0.25">
      <c r="E248">
        <v>4.1359999999999983</v>
      </c>
      <c r="F248" s="8">
        <f t="shared" si="6"/>
        <v>44044</v>
      </c>
      <c r="G248" s="7">
        <v>4.1910000000000007</v>
      </c>
      <c r="I248" s="7">
        <v>7.5030209694500014E-2</v>
      </c>
      <c r="J248" s="7">
        <v>0</v>
      </c>
      <c r="K248" s="7">
        <v>0</v>
      </c>
      <c r="L248" s="7">
        <v>0</v>
      </c>
      <c r="M248" s="7">
        <v>0</v>
      </c>
      <c r="N248" s="7">
        <v>-0.16</v>
      </c>
      <c r="O248" s="7">
        <v>0</v>
      </c>
      <c r="P248" s="7">
        <v>0</v>
      </c>
      <c r="Q248" s="7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15">
        <v>0</v>
      </c>
      <c r="Z248" s="4">
        <v>0.16250000000000001</v>
      </c>
      <c r="AA248" s="4">
        <v>0.185</v>
      </c>
      <c r="AB248" s="4">
        <v>0</v>
      </c>
      <c r="AC248" s="4">
        <v>0</v>
      </c>
      <c r="AD248" s="4">
        <v>1.6250000000000001E-2</v>
      </c>
      <c r="AE248" s="4">
        <v>6.2500000000000003E-3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0.505</v>
      </c>
      <c r="AQ248" s="4">
        <v>5.9968124000000005E-2</v>
      </c>
      <c r="AR248" s="4">
        <v>0</v>
      </c>
      <c r="AS248" s="4">
        <v>0</v>
      </c>
      <c r="AT248" s="4">
        <v>0</v>
      </c>
      <c r="AV248" s="4">
        <v>0</v>
      </c>
      <c r="AW248" s="4">
        <v>0</v>
      </c>
      <c r="AX248" s="4">
        <v>0.3775</v>
      </c>
      <c r="AY248" s="4">
        <v>0</v>
      </c>
      <c r="AZ248" s="4">
        <v>0</v>
      </c>
      <c r="BA248" s="4">
        <v>5.9968124000000005E-2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-0.17</v>
      </c>
      <c r="BJ248" s="4">
        <v>0</v>
      </c>
      <c r="BK248" s="4">
        <v>0</v>
      </c>
      <c r="BL248" s="4">
        <v>0</v>
      </c>
      <c r="BM248" s="4">
        <v>0</v>
      </c>
      <c r="BN248" s="4">
        <v>5.9968123999999998E-2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</row>
    <row r="249" spans="5:73" x14ac:dyDescent="0.25">
      <c r="E249">
        <v>4.1090000000000018</v>
      </c>
      <c r="F249" s="8">
        <f t="shared" ref="F249:F280" si="7">EOMONTH(F248,0)+1</f>
        <v>44075</v>
      </c>
      <c r="G249" s="7">
        <v>4.1640000000000006</v>
      </c>
      <c r="I249" s="7">
        <v>7.5027961654837022E-2</v>
      </c>
      <c r="J249" s="7">
        <v>0</v>
      </c>
      <c r="K249" s="7">
        <v>0</v>
      </c>
      <c r="L249" s="7">
        <v>0</v>
      </c>
      <c r="M249" s="7">
        <v>0</v>
      </c>
      <c r="N249" s="7">
        <v>-0.16</v>
      </c>
      <c r="O249" s="7">
        <v>0</v>
      </c>
      <c r="P249" s="7">
        <v>0</v>
      </c>
      <c r="Q249" s="7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15">
        <v>0</v>
      </c>
      <c r="Z249" s="4">
        <v>0.16250000000000001</v>
      </c>
      <c r="AA249" s="4">
        <v>0.16250000000000001</v>
      </c>
      <c r="AB249" s="4">
        <v>0</v>
      </c>
      <c r="AC249" s="4">
        <v>0</v>
      </c>
      <c r="AD249" s="4">
        <v>1.6250000000000001E-2</v>
      </c>
      <c r="AE249" s="4">
        <v>6.2500000000000003E-3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0.41</v>
      </c>
      <c r="AQ249" s="4">
        <v>5.9968124000000005E-2</v>
      </c>
      <c r="AR249" s="4">
        <v>0</v>
      </c>
      <c r="AS249" s="4">
        <v>0</v>
      </c>
      <c r="AT249" s="4">
        <v>0</v>
      </c>
      <c r="AV249" s="4">
        <v>0</v>
      </c>
      <c r="AW249" s="4">
        <v>0</v>
      </c>
      <c r="AX249" s="4">
        <v>0.3775</v>
      </c>
      <c r="AY249" s="4">
        <v>0</v>
      </c>
      <c r="AZ249" s="4">
        <v>0</v>
      </c>
      <c r="BA249" s="4">
        <v>5.9968124000000005E-2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-0.17</v>
      </c>
      <c r="BJ249" s="4">
        <v>0</v>
      </c>
      <c r="BK249" s="4">
        <v>0</v>
      </c>
      <c r="BL249" s="4">
        <v>0</v>
      </c>
      <c r="BM249" s="4">
        <v>0</v>
      </c>
      <c r="BN249" s="4">
        <v>5.9968123999999998E-2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</row>
    <row r="250" spans="5:73" x14ac:dyDescent="0.25">
      <c r="E250">
        <v>4.1100000000000003</v>
      </c>
      <c r="F250" s="8">
        <f t="shared" si="7"/>
        <v>44105</v>
      </c>
      <c r="G250" s="7">
        <v>4.165</v>
      </c>
      <c r="I250" s="7">
        <v>7.502578613258401E-2</v>
      </c>
      <c r="J250" s="7">
        <v>0</v>
      </c>
      <c r="K250" s="7">
        <v>0</v>
      </c>
      <c r="L250" s="7">
        <v>0</v>
      </c>
      <c r="M250" s="7">
        <v>0</v>
      </c>
      <c r="N250" s="7">
        <v>-0.16</v>
      </c>
      <c r="O250" s="7">
        <v>0</v>
      </c>
      <c r="P250" s="7">
        <v>0</v>
      </c>
      <c r="Q250" s="7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15">
        <v>0</v>
      </c>
      <c r="Z250" s="4">
        <v>0.16500000000000001</v>
      </c>
      <c r="AA250" s="4">
        <v>0.185</v>
      </c>
      <c r="AB250" s="4">
        <v>0</v>
      </c>
      <c r="AC250" s="4">
        <v>0</v>
      </c>
      <c r="AD250" s="4">
        <v>5.0000000000000001E-4</v>
      </c>
      <c r="AE250" s="4">
        <v>-9.5000000000000015E-3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0.34499999999999997</v>
      </c>
      <c r="AQ250" s="4">
        <v>5.9968124000000005E-2</v>
      </c>
      <c r="AR250" s="4">
        <v>0</v>
      </c>
      <c r="AS250" s="4">
        <v>0</v>
      </c>
      <c r="AT250" s="4">
        <v>0</v>
      </c>
      <c r="AV250" s="4">
        <v>0</v>
      </c>
      <c r="AW250" s="4">
        <v>0</v>
      </c>
      <c r="AX250" s="4">
        <v>0.3775</v>
      </c>
      <c r="AY250" s="4">
        <v>0</v>
      </c>
      <c r="AZ250" s="4">
        <v>0</v>
      </c>
      <c r="BA250" s="4">
        <v>5.9968124000000005E-2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-0.17</v>
      </c>
      <c r="BJ250" s="4">
        <v>0</v>
      </c>
      <c r="BK250" s="4">
        <v>0</v>
      </c>
      <c r="BL250" s="4">
        <v>0</v>
      </c>
      <c r="BM250" s="4">
        <v>0</v>
      </c>
      <c r="BN250" s="4">
        <v>5.9968123999999998E-2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</row>
    <row r="251" spans="5:73" x14ac:dyDescent="0.25">
      <c r="E251">
        <v>4.125</v>
      </c>
      <c r="F251" s="8">
        <f t="shared" si="7"/>
        <v>44136</v>
      </c>
      <c r="G251" s="7">
        <v>4.18</v>
      </c>
      <c r="I251" s="7">
        <v>7.502353809292403E-2</v>
      </c>
      <c r="J251" s="7">
        <v>0</v>
      </c>
      <c r="K251" s="7">
        <v>0</v>
      </c>
      <c r="L251" s="7">
        <v>0</v>
      </c>
      <c r="M251" s="7">
        <v>0</v>
      </c>
      <c r="N251" s="7">
        <v>-0.16</v>
      </c>
      <c r="O251" s="7">
        <v>0</v>
      </c>
      <c r="P251" s="7">
        <v>0</v>
      </c>
      <c r="Q251" s="7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15">
        <v>0</v>
      </c>
      <c r="Z251" s="4">
        <v>0.24</v>
      </c>
      <c r="AA251" s="4">
        <v>0.28749999999999998</v>
      </c>
      <c r="AB251" s="4">
        <v>0</v>
      </c>
      <c r="AC251" s="4">
        <v>0</v>
      </c>
      <c r="AD251" s="4">
        <v>1.5E-3</v>
      </c>
      <c r="AE251" s="4">
        <v>-8.5000000000000006E-3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0.72499999999999998</v>
      </c>
      <c r="AQ251" s="4">
        <v>-1.9988713000000002E-2</v>
      </c>
      <c r="AR251" s="4">
        <v>0</v>
      </c>
      <c r="AS251" s="4">
        <v>0</v>
      </c>
      <c r="AT251" s="4">
        <v>0</v>
      </c>
      <c r="AV251" s="4">
        <v>0</v>
      </c>
      <c r="AW251" s="4">
        <v>0</v>
      </c>
      <c r="AX251" s="4">
        <v>0.33</v>
      </c>
      <c r="AY251" s="4">
        <v>0</v>
      </c>
      <c r="AZ251" s="4">
        <v>0</v>
      </c>
      <c r="BA251" s="4">
        <v>-1.9988713000000002E-2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-0.17</v>
      </c>
      <c r="BJ251" s="4">
        <v>0</v>
      </c>
      <c r="BK251" s="4">
        <v>0</v>
      </c>
      <c r="BL251" s="4">
        <v>0</v>
      </c>
      <c r="BM251" s="4">
        <v>0</v>
      </c>
      <c r="BN251" s="4">
        <v>-1.9988713000000002E-2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</row>
    <row r="252" spans="5:73" x14ac:dyDescent="0.25">
      <c r="E252">
        <v>4.1740000000000022</v>
      </c>
      <c r="F252" s="8">
        <f t="shared" si="7"/>
        <v>44166</v>
      </c>
      <c r="G252" s="7">
        <v>4.2290000000000001</v>
      </c>
      <c r="I252" s="7">
        <v>7.5021362570675001E-2</v>
      </c>
      <c r="J252" s="7">
        <v>0</v>
      </c>
      <c r="K252" s="7">
        <v>0</v>
      </c>
      <c r="L252" s="7">
        <v>0</v>
      </c>
      <c r="M252" s="7">
        <v>0</v>
      </c>
      <c r="N252" s="7">
        <v>-0.16</v>
      </c>
      <c r="O252" s="7">
        <v>0</v>
      </c>
      <c r="P252" s="7">
        <v>0</v>
      </c>
      <c r="Q252" s="7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15">
        <v>0</v>
      </c>
      <c r="Z252" s="4">
        <v>0.29499999999999998</v>
      </c>
      <c r="AA252" s="4">
        <v>0.33750000000000002</v>
      </c>
      <c r="AB252" s="4">
        <v>0</v>
      </c>
      <c r="AC252" s="4">
        <v>0</v>
      </c>
      <c r="AD252" s="4">
        <v>1.5E-3</v>
      </c>
      <c r="AE252" s="4">
        <v>-8.5000000000000006E-3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1.0449999999999999</v>
      </c>
      <c r="AQ252" s="4">
        <v>-3.4951938000000002E-2</v>
      </c>
      <c r="AR252" s="4">
        <v>0</v>
      </c>
      <c r="AS252" s="4">
        <v>0</v>
      </c>
      <c r="AT252" s="4">
        <v>0</v>
      </c>
      <c r="AV252" s="4">
        <v>0</v>
      </c>
      <c r="AW252" s="4">
        <v>0</v>
      </c>
      <c r="AX252" s="4">
        <v>0.33</v>
      </c>
      <c r="AY252" s="4">
        <v>0</v>
      </c>
      <c r="AZ252" s="4">
        <v>0</v>
      </c>
      <c r="BA252" s="4">
        <v>-3.4951938000000002E-2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-0.17</v>
      </c>
      <c r="BJ252" s="4">
        <v>0</v>
      </c>
      <c r="BK252" s="4">
        <v>0</v>
      </c>
      <c r="BL252" s="4">
        <v>0</v>
      </c>
      <c r="BM252" s="4">
        <v>0</v>
      </c>
      <c r="BN252" s="4">
        <v>-3.4951938000000002E-2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</row>
    <row r="253" spans="5:73" x14ac:dyDescent="0.25">
      <c r="E253">
        <v>4.4269999999999987</v>
      </c>
      <c r="F253" s="8">
        <f t="shared" si="7"/>
        <v>44197</v>
      </c>
      <c r="G253" s="7">
        <v>4.4820000000000002</v>
      </c>
      <c r="I253" s="7">
        <v>7.5019114531018019E-2</v>
      </c>
      <c r="J253" s="7">
        <v>0</v>
      </c>
      <c r="K253" s="7">
        <v>0</v>
      </c>
      <c r="L253" s="7">
        <v>0</v>
      </c>
      <c r="M253" s="7">
        <v>0</v>
      </c>
      <c r="N253" s="7">
        <v>-0.16</v>
      </c>
      <c r="O253" s="7">
        <v>0</v>
      </c>
      <c r="P253" s="7">
        <v>0</v>
      </c>
      <c r="Q253" s="7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15">
        <v>0</v>
      </c>
      <c r="Z253" s="4">
        <v>0.34250000000000003</v>
      </c>
      <c r="AA253" s="4">
        <v>0.4375</v>
      </c>
      <c r="AB253" s="4">
        <v>0</v>
      </c>
      <c r="AC253" s="4">
        <v>0</v>
      </c>
      <c r="AD253" s="4">
        <v>1.5E-3</v>
      </c>
      <c r="AE253" s="4">
        <v>-8.5000000000000006E-3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1.52</v>
      </c>
      <c r="AQ253" s="4">
        <v>-2.9955184000000003E-2</v>
      </c>
      <c r="AR253" s="4">
        <v>0</v>
      </c>
      <c r="AS253" s="4">
        <v>0</v>
      </c>
      <c r="AT253" s="4">
        <v>0</v>
      </c>
      <c r="AV253" s="4">
        <v>0</v>
      </c>
      <c r="AW253" s="4">
        <v>0</v>
      </c>
      <c r="AX253" s="4">
        <v>0.33</v>
      </c>
      <c r="AY253" s="4">
        <v>0</v>
      </c>
      <c r="AZ253" s="4">
        <v>0</v>
      </c>
      <c r="BA253" s="4">
        <v>-2.9955184000000003E-2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-0.17</v>
      </c>
      <c r="BJ253" s="4">
        <v>0</v>
      </c>
      <c r="BK253" s="4">
        <v>0</v>
      </c>
      <c r="BL253" s="4">
        <v>0</v>
      </c>
      <c r="BM253" s="4">
        <v>0</v>
      </c>
      <c r="BN253" s="4">
        <v>-2.9955183999999999E-2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</row>
    <row r="254" spans="5:73" x14ac:dyDescent="0.25">
      <c r="E254">
        <v>4.3720000000000008</v>
      </c>
      <c r="F254" s="8">
        <f t="shared" si="7"/>
        <v>44228</v>
      </c>
      <c r="G254" s="7">
        <v>4.4269999999999996</v>
      </c>
      <c r="I254" s="7">
        <v>7.5016866491363021E-2</v>
      </c>
      <c r="J254" s="7">
        <v>0</v>
      </c>
      <c r="K254" s="7">
        <v>0</v>
      </c>
      <c r="L254" s="7">
        <v>0</v>
      </c>
      <c r="M254" s="7">
        <v>0</v>
      </c>
      <c r="N254" s="7">
        <v>-0.16</v>
      </c>
      <c r="O254" s="7">
        <v>0</v>
      </c>
      <c r="P254" s="7">
        <v>0</v>
      </c>
      <c r="Q254" s="7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15">
        <v>0</v>
      </c>
      <c r="Z254" s="4">
        <v>0.33750000000000002</v>
      </c>
      <c r="AA254" s="4">
        <v>0.435</v>
      </c>
      <c r="AB254" s="4">
        <v>0</v>
      </c>
      <c r="AC254" s="4">
        <v>0</v>
      </c>
      <c r="AD254" s="4">
        <v>1.5E-3</v>
      </c>
      <c r="AE254" s="4">
        <v>-8.5000000000000006E-3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1.4</v>
      </c>
      <c r="AQ254" s="4">
        <v>-4.9574230000000007E-3</v>
      </c>
      <c r="AR254" s="4">
        <v>0</v>
      </c>
      <c r="AS254" s="4">
        <v>0</v>
      </c>
      <c r="AT254" s="4">
        <v>0</v>
      </c>
      <c r="AV254" s="4">
        <v>0</v>
      </c>
      <c r="AW254" s="4">
        <v>0</v>
      </c>
      <c r="AX254" s="4">
        <v>0.33</v>
      </c>
      <c r="AY254" s="4">
        <v>0</v>
      </c>
      <c r="AZ254" s="4">
        <v>0</v>
      </c>
      <c r="BA254" s="4">
        <v>-4.9574230000000007E-3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-0.17</v>
      </c>
      <c r="BJ254" s="4">
        <v>0</v>
      </c>
      <c r="BK254" s="4">
        <v>0</v>
      </c>
      <c r="BL254" s="4">
        <v>0</v>
      </c>
      <c r="BM254" s="4">
        <v>0</v>
      </c>
      <c r="BN254" s="4">
        <v>-4.9574229999999999E-3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</row>
    <row r="255" spans="5:73" x14ac:dyDescent="0.25">
      <c r="E255">
        <v>4.28</v>
      </c>
      <c r="F255" s="8">
        <f t="shared" si="7"/>
        <v>44256</v>
      </c>
      <c r="G255" s="7">
        <v>4.335</v>
      </c>
      <c r="I255" s="7">
        <v>7.501483600393502E-2</v>
      </c>
      <c r="J255" s="7">
        <v>0</v>
      </c>
      <c r="K255" s="7">
        <v>0</v>
      </c>
      <c r="L255" s="7">
        <v>0</v>
      </c>
      <c r="M255" s="7">
        <v>0</v>
      </c>
      <c r="N255" s="7">
        <v>-0.16</v>
      </c>
      <c r="O255" s="7">
        <v>0</v>
      </c>
      <c r="P255" s="7">
        <v>0</v>
      </c>
      <c r="Q255" s="7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15">
        <v>0</v>
      </c>
      <c r="Z255" s="4">
        <v>0.26</v>
      </c>
      <c r="AA255" s="4">
        <v>0.30249999999999999</v>
      </c>
      <c r="AB255" s="4">
        <v>0</v>
      </c>
      <c r="AC255" s="4">
        <v>0</v>
      </c>
      <c r="AD255" s="4">
        <v>1.7299999999999999E-2</v>
      </c>
      <c r="AE255" s="4">
        <v>7.3000000000000001E-3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0.88</v>
      </c>
      <c r="AQ255" s="4">
        <v>5.0425770000000003E-3</v>
      </c>
      <c r="AR255" s="4">
        <v>0</v>
      </c>
      <c r="AS255" s="4">
        <v>0</v>
      </c>
      <c r="AT255" s="4">
        <v>0</v>
      </c>
      <c r="AV255" s="4">
        <v>0</v>
      </c>
      <c r="AW255" s="4">
        <v>0</v>
      </c>
      <c r="AX255" s="4">
        <v>0.33</v>
      </c>
      <c r="AY255" s="4">
        <v>0</v>
      </c>
      <c r="AZ255" s="4">
        <v>0</v>
      </c>
      <c r="BA255" s="4">
        <v>5.0425770000000003E-3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-0.17</v>
      </c>
      <c r="BJ255" s="4">
        <v>0</v>
      </c>
      <c r="BK255" s="4">
        <v>0</v>
      </c>
      <c r="BL255" s="4">
        <v>0</v>
      </c>
      <c r="BM255" s="4">
        <v>0</v>
      </c>
      <c r="BN255" s="4">
        <v>5.0425770000000003E-3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</row>
    <row r="256" spans="5:73" x14ac:dyDescent="0.25">
      <c r="E256">
        <v>4.1889999999999956</v>
      </c>
      <c r="F256" s="8">
        <f t="shared" si="7"/>
        <v>44287</v>
      </c>
      <c r="G256" s="7">
        <v>4.2440000000000007</v>
      </c>
      <c r="I256" s="7">
        <v>7.5012587964283006E-2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15">
        <v>0</v>
      </c>
      <c r="Z256" s="4">
        <v>0.17749999999999999</v>
      </c>
      <c r="AA256" s="4">
        <v>0.19750000000000001</v>
      </c>
      <c r="AB256" s="4">
        <v>0</v>
      </c>
      <c r="AC256" s="4">
        <v>0</v>
      </c>
      <c r="AD256" s="4">
        <v>1.7299999999999999E-2</v>
      </c>
      <c r="AE256" s="4">
        <v>7.3000000000000001E-3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0.505</v>
      </c>
      <c r="AQ256" s="4">
        <v>6.4976639000000003E-2</v>
      </c>
      <c r="AR256" s="4">
        <v>0</v>
      </c>
      <c r="AS256" s="4">
        <v>0</v>
      </c>
      <c r="AT256" s="4">
        <v>0</v>
      </c>
      <c r="AV256" s="4">
        <v>0</v>
      </c>
      <c r="AW256" s="4">
        <v>0</v>
      </c>
      <c r="AX256" s="4">
        <v>0.33</v>
      </c>
      <c r="AY256" s="4">
        <v>0</v>
      </c>
      <c r="AZ256" s="4">
        <v>0</v>
      </c>
      <c r="BA256" s="4">
        <v>6.4976639000000003E-2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-0.17</v>
      </c>
      <c r="BJ256" s="4">
        <v>0</v>
      </c>
      <c r="BK256" s="4">
        <v>0</v>
      </c>
      <c r="BL256" s="4">
        <v>0</v>
      </c>
      <c r="BM256" s="4">
        <v>0</v>
      </c>
      <c r="BN256" s="4">
        <v>6.4976639000000003E-2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</row>
    <row r="257" spans="5:73" x14ac:dyDescent="0.25">
      <c r="E257">
        <v>4.1849999999999996</v>
      </c>
      <c r="F257" s="8">
        <f t="shared" si="7"/>
        <v>44317</v>
      </c>
      <c r="G257" s="7">
        <v>4.24</v>
      </c>
      <c r="I257" s="7">
        <v>7.5010412442042013E-2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15">
        <v>0</v>
      </c>
      <c r="Z257" s="4">
        <v>0.16250000000000001</v>
      </c>
      <c r="AA257" s="4">
        <v>0.17249999999999999</v>
      </c>
      <c r="AB257" s="4">
        <v>0</v>
      </c>
      <c r="AC257" s="4">
        <v>0</v>
      </c>
      <c r="AD257" s="4">
        <v>1.7050000000000003E-2</v>
      </c>
      <c r="AE257" s="4">
        <v>7.0499999999999998E-3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0.40500000000000003</v>
      </c>
      <c r="AQ257" s="4">
        <v>6.4968124000000002E-2</v>
      </c>
      <c r="AR257" s="4">
        <v>0</v>
      </c>
      <c r="AS257" s="4">
        <v>0</v>
      </c>
      <c r="AT257" s="4">
        <v>0</v>
      </c>
      <c r="AV257" s="4">
        <v>0</v>
      </c>
      <c r="AW257" s="4">
        <v>0</v>
      </c>
      <c r="AX257" s="4">
        <v>0.33</v>
      </c>
      <c r="AY257" s="4">
        <v>0</v>
      </c>
      <c r="AZ257" s="4">
        <v>0</v>
      </c>
      <c r="BA257" s="4">
        <v>6.4968124000000002E-2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-0.17</v>
      </c>
      <c r="BJ257" s="4">
        <v>0</v>
      </c>
      <c r="BK257" s="4">
        <v>0</v>
      </c>
      <c r="BL257" s="4">
        <v>0</v>
      </c>
      <c r="BM257" s="4">
        <v>0</v>
      </c>
      <c r="BN257" s="4">
        <v>6.4968124000000002E-2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</row>
    <row r="258" spans="5:73" x14ac:dyDescent="0.25">
      <c r="E258">
        <v>4.1979999999999986</v>
      </c>
      <c r="F258" s="8">
        <f t="shared" si="7"/>
        <v>44348</v>
      </c>
      <c r="G258" s="7">
        <v>4.2530000000000001</v>
      </c>
      <c r="I258" s="7">
        <v>7.500816440239301E-2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15">
        <v>0</v>
      </c>
      <c r="Z258" s="4">
        <v>0.16250000000000001</v>
      </c>
      <c r="AA258" s="4">
        <v>0.17249999999999999</v>
      </c>
      <c r="AB258" s="4">
        <v>0</v>
      </c>
      <c r="AC258" s="4">
        <v>0</v>
      </c>
      <c r="AD258" s="4">
        <v>1.7050000000000003E-2</v>
      </c>
      <c r="AE258" s="4">
        <v>7.0499999999999998E-3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0.41499999999999998</v>
      </c>
      <c r="AQ258" s="4">
        <v>6.4968124000000002E-2</v>
      </c>
      <c r="AR258" s="4">
        <v>0</v>
      </c>
      <c r="AS258" s="4">
        <v>0</v>
      </c>
      <c r="AT258" s="4">
        <v>0</v>
      </c>
      <c r="AV258" s="4">
        <v>0</v>
      </c>
      <c r="AW258" s="4">
        <v>0</v>
      </c>
      <c r="AX258" s="4">
        <v>0.33</v>
      </c>
      <c r="AY258" s="4">
        <v>0</v>
      </c>
      <c r="AZ258" s="4">
        <v>0</v>
      </c>
      <c r="BA258" s="4">
        <v>6.4968124000000002E-2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-0.17</v>
      </c>
      <c r="BJ258" s="4">
        <v>0</v>
      </c>
      <c r="BK258" s="4">
        <v>0</v>
      </c>
      <c r="BL258" s="4">
        <v>0</v>
      </c>
      <c r="BM258" s="4">
        <v>0</v>
      </c>
      <c r="BN258" s="4">
        <v>6.4968124000000002E-2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</row>
    <row r="259" spans="5:73" x14ac:dyDescent="0.25">
      <c r="E259">
        <v>4.2450000000000001</v>
      </c>
      <c r="F259" s="8">
        <f t="shared" si="7"/>
        <v>44378</v>
      </c>
      <c r="G259" s="7">
        <v>4.3</v>
      </c>
      <c r="I259" s="7">
        <v>7.5005988880155014E-2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15">
        <v>0</v>
      </c>
      <c r="Z259" s="4">
        <v>0.16250000000000001</v>
      </c>
      <c r="AA259" s="4">
        <v>0.185</v>
      </c>
      <c r="AB259" s="4">
        <v>0</v>
      </c>
      <c r="AC259" s="4">
        <v>0</v>
      </c>
      <c r="AD259" s="4">
        <v>1.7050000000000003E-2</v>
      </c>
      <c r="AE259" s="4">
        <v>7.0499999999999998E-3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0.45</v>
      </c>
      <c r="AQ259" s="4">
        <v>6.4968124000000002E-2</v>
      </c>
      <c r="AR259" s="4">
        <v>0</v>
      </c>
      <c r="AS259" s="4">
        <v>0</v>
      </c>
      <c r="AT259" s="4">
        <v>0</v>
      </c>
      <c r="AV259" s="4">
        <v>0</v>
      </c>
      <c r="AW259" s="4">
        <v>0</v>
      </c>
      <c r="AX259" s="4">
        <v>0.33</v>
      </c>
      <c r="AY259" s="4">
        <v>0</v>
      </c>
      <c r="AZ259" s="4">
        <v>0</v>
      </c>
      <c r="BA259" s="4">
        <v>6.4968124000000002E-2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-0.17</v>
      </c>
      <c r="BJ259" s="4">
        <v>0</v>
      </c>
      <c r="BK259" s="4">
        <v>0</v>
      </c>
      <c r="BL259" s="4">
        <v>0</v>
      </c>
      <c r="BM259" s="4">
        <v>0</v>
      </c>
      <c r="BN259" s="4">
        <v>6.4968124000000002E-2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</row>
    <row r="260" spans="5:73" x14ac:dyDescent="0.25">
      <c r="E260">
        <v>4.24</v>
      </c>
      <c r="F260" s="8">
        <f t="shared" si="7"/>
        <v>44409</v>
      </c>
      <c r="G260" s="7">
        <v>4.2949999999999999</v>
      </c>
      <c r="I260" s="7">
        <v>7.5003740840509009E-2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15">
        <v>0</v>
      </c>
      <c r="Z260" s="4">
        <v>0.16250000000000001</v>
      </c>
      <c r="AA260" s="4">
        <v>0.185</v>
      </c>
      <c r="AB260" s="4">
        <v>0</v>
      </c>
      <c r="AC260" s="4">
        <v>0</v>
      </c>
      <c r="AD260" s="4">
        <v>1.7250000000000001E-2</v>
      </c>
      <c r="AE260" s="4">
        <v>7.2499999999999995E-3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0.505</v>
      </c>
      <c r="AQ260" s="4">
        <v>6.4968124000000002E-2</v>
      </c>
      <c r="AR260" s="4">
        <v>0</v>
      </c>
      <c r="AS260" s="4">
        <v>0</v>
      </c>
      <c r="AT260" s="4">
        <v>0</v>
      </c>
      <c r="AV260" s="4">
        <v>0</v>
      </c>
      <c r="AW260" s="4">
        <v>0</v>
      </c>
      <c r="AX260" s="4">
        <v>0.33</v>
      </c>
      <c r="AY260" s="4">
        <v>0</v>
      </c>
      <c r="AZ260" s="4">
        <v>0</v>
      </c>
      <c r="BA260" s="4">
        <v>6.4968124000000002E-2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-0.17</v>
      </c>
      <c r="BJ260" s="4">
        <v>0</v>
      </c>
      <c r="BK260" s="4">
        <v>0</v>
      </c>
      <c r="BL260" s="4">
        <v>0</v>
      </c>
      <c r="BM260" s="4">
        <v>0</v>
      </c>
      <c r="BN260" s="4">
        <v>6.4968124000000002E-2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</row>
    <row r="261" spans="5:73" x14ac:dyDescent="0.25">
      <c r="E261">
        <v>4.2120000000000015</v>
      </c>
      <c r="F261" s="8">
        <f t="shared" si="7"/>
        <v>44440</v>
      </c>
      <c r="G261" s="7">
        <v>4.2670000000000003</v>
      </c>
      <c r="I261" s="7">
        <v>7.5001492800866029E-2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15">
        <v>0</v>
      </c>
      <c r="Z261" s="4">
        <v>0.16250000000000001</v>
      </c>
      <c r="AA261" s="4">
        <v>0.16250000000000001</v>
      </c>
      <c r="AB261" s="4">
        <v>0</v>
      </c>
      <c r="AC261" s="4">
        <v>0</v>
      </c>
      <c r="AD261" s="4">
        <v>1.7250000000000001E-2</v>
      </c>
      <c r="AE261" s="4">
        <v>7.2499999999999995E-3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0.41</v>
      </c>
      <c r="AQ261" s="4">
        <v>6.4968124000000002E-2</v>
      </c>
      <c r="AR261" s="4">
        <v>0</v>
      </c>
      <c r="AS261" s="4">
        <v>0</v>
      </c>
      <c r="AT261" s="4">
        <v>0</v>
      </c>
      <c r="AV261" s="4">
        <v>0</v>
      </c>
      <c r="AW261" s="4">
        <v>0</v>
      </c>
      <c r="AX261" s="4">
        <v>0.33</v>
      </c>
      <c r="AY261" s="4">
        <v>0</v>
      </c>
      <c r="AZ261" s="4">
        <v>0</v>
      </c>
      <c r="BA261" s="4">
        <v>6.4968124000000002E-2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-0.17</v>
      </c>
      <c r="BJ261" s="4">
        <v>0</v>
      </c>
      <c r="BK261" s="4">
        <v>0</v>
      </c>
      <c r="BL261" s="4">
        <v>0</v>
      </c>
      <c r="BM261" s="4">
        <v>0</v>
      </c>
      <c r="BN261" s="4">
        <v>6.4968124000000002E-2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</row>
    <row r="262" spans="5:73" x14ac:dyDescent="0.25">
      <c r="E262">
        <v>4.2119999999999953</v>
      </c>
      <c r="F262" s="8">
        <f t="shared" si="7"/>
        <v>44470</v>
      </c>
      <c r="G262" s="7">
        <v>4.2670000000000003</v>
      </c>
      <c r="I262" s="7">
        <v>7.4999317278632016E-2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15">
        <v>0</v>
      </c>
      <c r="Z262" s="4">
        <v>0.16500000000000001</v>
      </c>
      <c r="AA262" s="4">
        <v>0.185</v>
      </c>
      <c r="AB262" s="4">
        <v>0</v>
      </c>
      <c r="AC262" s="4">
        <v>0</v>
      </c>
      <c r="AD262" s="4">
        <v>1.5E-3</v>
      </c>
      <c r="AE262" s="4">
        <v>-8.5000000000000006E-3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0.34499999999999997</v>
      </c>
      <c r="AQ262" s="4">
        <v>6.4968124000000002E-2</v>
      </c>
      <c r="AR262" s="4">
        <v>0</v>
      </c>
      <c r="AS262" s="4">
        <v>0</v>
      </c>
      <c r="AT262" s="4">
        <v>0</v>
      </c>
      <c r="AV262" s="4">
        <v>0</v>
      </c>
      <c r="AW262" s="4">
        <v>0</v>
      </c>
      <c r="AX262" s="4">
        <v>0.33</v>
      </c>
      <c r="AY262" s="4">
        <v>0</v>
      </c>
      <c r="AZ262" s="4">
        <v>0</v>
      </c>
      <c r="BA262" s="4">
        <v>6.4968124000000002E-2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-0.17</v>
      </c>
      <c r="BJ262" s="4">
        <v>0</v>
      </c>
      <c r="BK262" s="4">
        <v>0</v>
      </c>
      <c r="BL262" s="4">
        <v>0</v>
      </c>
      <c r="BM262" s="4">
        <v>0</v>
      </c>
      <c r="BN262" s="4">
        <v>6.4968124000000002E-2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</row>
    <row r="263" spans="5:73" x14ac:dyDescent="0.25">
      <c r="E263">
        <v>4.2219999999999969</v>
      </c>
      <c r="F263" s="8">
        <f t="shared" si="7"/>
        <v>44501</v>
      </c>
      <c r="G263" s="7">
        <v>4.2770000000000001</v>
      </c>
      <c r="I263" s="7">
        <v>7.4997069239000014E-2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15">
        <v>0</v>
      </c>
      <c r="Z263" s="4">
        <v>0.24</v>
      </c>
      <c r="AA263" s="160">
        <v>0.28749999999999998</v>
      </c>
      <c r="AB263" s="4">
        <v>0</v>
      </c>
      <c r="AC263" s="160">
        <v>0</v>
      </c>
      <c r="AD263" s="4">
        <v>2.5000000000000001E-3</v>
      </c>
      <c r="AE263" s="4">
        <v>-7.4999999999999997E-3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160">
        <v>0.72499999999999998</v>
      </c>
      <c r="AQ263" s="4">
        <v>-1.4988713000000002E-2</v>
      </c>
      <c r="AR263" s="4">
        <v>0</v>
      </c>
      <c r="AS263" s="4">
        <v>0</v>
      </c>
      <c r="AT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-1.4988713000000002E-2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-0.17</v>
      </c>
      <c r="BJ263" s="4">
        <v>0</v>
      </c>
      <c r="BK263" s="4">
        <v>0</v>
      </c>
      <c r="BL263" s="4">
        <v>0</v>
      </c>
      <c r="BM263" s="4">
        <v>0</v>
      </c>
      <c r="BN263" s="4">
        <v>-1.4988713000000001E-2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</row>
    <row r="264" spans="5:73" x14ac:dyDescent="0.25">
      <c r="E264">
        <v>4.2680000000000016</v>
      </c>
      <c r="F264" s="8">
        <f t="shared" si="7"/>
        <v>44531</v>
      </c>
      <c r="G264" s="7">
        <v>4.3230000000000004</v>
      </c>
      <c r="I264" s="7">
        <v>7.4994893716762032E-2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15">
        <v>0</v>
      </c>
      <c r="Z264" s="4">
        <v>0.29499999999999998</v>
      </c>
      <c r="AA264" s="160">
        <v>0.33750000000000002</v>
      </c>
      <c r="AB264" s="4">
        <v>0</v>
      </c>
      <c r="AC264" s="160">
        <v>0</v>
      </c>
      <c r="AD264" s="4">
        <v>2.5000000000000001E-3</v>
      </c>
      <c r="AE264" s="4">
        <v>-7.4999999999999997E-3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160">
        <v>1.0449999999999999</v>
      </c>
      <c r="AQ264" s="4">
        <v>-2.9951938000000001E-2</v>
      </c>
      <c r="AR264" s="4">
        <v>0</v>
      </c>
      <c r="AS264" s="4">
        <v>0</v>
      </c>
      <c r="AT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-2.9951938000000001E-2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-0.17</v>
      </c>
      <c r="BJ264" s="4">
        <v>0</v>
      </c>
      <c r="BK264" s="4">
        <v>0</v>
      </c>
      <c r="BL264" s="4">
        <v>0</v>
      </c>
      <c r="BM264" s="4">
        <v>0</v>
      </c>
      <c r="BN264" s="4">
        <v>-2.9951938000000001E-2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</row>
    <row r="265" spans="5:73" x14ac:dyDescent="0.25">
      <c r="E265">
        <v>4.5189999999999984</v>
      </c>
      <c r="F265" s="8">
        <f t="shared" si="7"/>
        <v>44562</v>
      </c>
      <c r="G265" s="7">
        <v>4.5740000000000007</v>
      </c>
      <c r="I265" s="7">
        <v>7.4992645677125019E-2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15">
        <v>0</v>
      </c>
      <c r="Z265" s="4">
        <v>0.34250000000000003</v>
      </c>
      <c r="AA265" s="4">
        <v>0.4375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1.52</v>
      </c>
      <c r="AQ265" s="4">
        <v>-2.4955184000000005E-2</v>
      </c>
      <c r="AR265" s="4">
        <v>0</v>
      </c>
      <c r="AS265" s="4">
        <v>0</v>
      </c>
      <c r="AT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-2.4955184000000005E-2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-0.17</v>
      </c>
      <c r="BJ265" s="4">
        <v>0</v>
      </c>
      <c r="BK265" s="4">
        <v>0</v>
      </c>
      <c r="BL265" s="4">
        <v>0</v>
      </c>
      <c r="BM265" s="4">
        <v>0</v>
      </c>
      <c r="BN265" s="4">
        <v>-2.4955183999999998E-2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</row>
    <row r="266" spans="5:73" x14ac:dyDescent="0.25">
      <c r="E266">
        <v>4.4680000000000009</v>
      </c>
      <c r="F266" s="8">
        <f t="shared" si="7"/>
        <v>44593</v>
      </c>
      <c r="G266" s="7">
        <v>4.5230000000000006</v>
      </c>
      <c r="I266" s="7">
        <v>7.4990397637489006E-2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15">
        <v>0</v>
      </c>
      <c r="Z266" s="4">
        <v>0.33750000000000002</v>
      </c>
      <c r="AA266" s="4">
        <v>0.435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1.4</v>
      </c>
      <c r="AQ266" s="4">
        <v>4.2576999999999996E-5</v>
      </c>
      <c r="AR266" s="4">
        <v>0</v>
      </c>
      <c r="AS266" s="4">
        <v>0</v>
      </c>
      <c r="AT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4.2576999999999996E-5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-0.17</v>
      </c>
      <c r="BJ266" s="4">
        <v>0</v>
      </c>
      <c r="BK266" s="4">
        <v>0</v>
      </c>
      <c r="BL266" s="4">
        <v>0</v>
      </c>
      <c r="BM266" s="4">
        <v>0</v>
      </c>
      <c r="BN266" s="4">
        <v>4.2577000000000002E-5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</row>
    <row r="267" spans="5:73" x14ac:dyDescent="0.25">
      <c r="E267">
        <v>4.3789999999999996</v>
      </c>
      <c r="F267" s="8">
        <f t="shared" si="7"/>
        <v>44621</v>
      </c>
      <c r="G267" s="7">
        <v>4.4340000000000002</v>
      </c>
      <c r="I267" s="7">
        <v>7.4988367150079019E-2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15">
        <v>0</v>
      </c>
      <c r="Z267" s="4">
        <v>0.26</v>
      </c>
      <c r="AA267" s="4">
        <v>0.30249999999999999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0.88</v>
      </c>
      <c r="AQ267" s="4">
        <v>1.0042577000000002E-2</v>
      </c>
      <c r="AR267" s="4">
        <v>0</v>
      </c>
      <c r="AS267" s="4">
        <v>0</v>
      </c>
      <c r="AT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1.0042577000000002E-2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-0.17</v>
      </c>
      <c r="BJ267" s="4">
        <v>0</v>
      </c>
      <c r="BK267" s="4">
        <v>0</v>
      </c>
      <c r="BL267" s="4">
        <v>0</v>
      </c>
      <c r="BM267" s="4">
        <v>0</v>
      </c>
      <c r="BN267" s="4">
        <v>1.0042577E-2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</row>
    <row r="268" spans="5:73" x14ac:dyDescent="0.25">
      <c r="E268">
        <v>4.290999999999995</v>
      </c>
      <c r="F268" s="8">
        <f t="shared" si="7"/>
        <v>44652</v>
      </c>
      <c r="G268" s="7">
        <v>4.3460000000000001</v>
      </c>
      <c r="I268" s="7">
        <v>7.498611911044703E-2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15">
        <v>0</v>
      </c>
      <c r="Z268" s="4">
        <v>0.17749999999999999</v>
      </c>
      <c r="AA268" s="4">
        <v>0.19750000000000001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0.505</v>
      </c>
      <c r="AQ268" s="4">
        <v>6.9976639000000007E-2</v>
      </c>
      <c r="AR268" s="4">
        <v>0</v>
      </c>
      <c r="AS268" s="4">
        <v>0</v>
      </c>
      <c r="AT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6.9976639000000007E-2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-0.17</v>
      </c>
      <c r="BJ268" s="4">
        <v>0</v>
      </c>
      <c r="BK268" s="4">
        <v>0</v>
      </c>
      <c r="BL268" s="4">
        <v>0</v>
      </c>
      <c r="BM268" s="4">
        <v>0</v>
      </c>
      <c r="BN268" s="4">
        <v>6.9976638999999993E-2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</row>
    <row r="269" spans="5:73" x14ac:dyDescent="0.25">
      <c r="E269">
        <v>4.288000000000002</v>
      </c>
      <c r="F269" s="8">
        <f t="shared" si="7"/>
        <v>44682</v>
      </c>
      <c r="G269" s="7">
        <v>4.343</v>
      </c>
      <c r="I269" s="7">
        <v>7.4983943588223023E-2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15">
        <v>0</v>
      </c>
      <c r="Z269" s="4">
        <v>0.16250000000000001</v>
      </c>
      <c r="AA269" s="4">
        <v>0.17249999999999999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0.40500000000000003</v>
      </c>
      <c r="AQ269" s="4">
        <v>6.996812400000002E-2</v>
      </c>
      <c r="AR269" s="4">
        <v>0</v>
      </c>
      <c r="AS269" s="4">
        <v>0</v>
      </c>
      <c r="AT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6.996812400000002E-2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-0.17</v>
      </c>
      <c r="BJ269" s="4">
        <v>0</v>
      </c>
      <c r="BK269" s="4">
        <v>0</v>
      </c>
      <c r="BL269" s="4">
        <v>0</v>
      </c>
      <c r="BM269" s="4">
        <v>0</v>
      </c>
      <c r="BN269" s="4">
        <v>6.9968124000000007E-2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</row>
    <row r="270" spans="5:73" x14ac:dyDescent="0.25">
      <c r="E270">
        <v>4.3019999999999978</v>
      </c>
      <c r="F270" s="8">
        <f t="shared" si="7"/>
        <v>44713</v>
      </c>
      <c r="G270" s="7">
        <v>4.3570000000000002</v>
      </c>
      <c r="I270" s="7">
        <v>7.4981695548595018E-2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15">
        <v>0</v>
      </c>
      <c r="Z270" s="4">
        <v>0.16250000000000001</v>
      </c>
      <c r="AA270" s="4">
        <v>0.17249999999999999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0.41499999999999998</v>
      </c>
      <c r="AQ270" s="4">
        <v>6.996812400000002E-2</v>
      </c>
      <c r="AR270" s="4">
        <v>0</v>
      </c>
      <c r="AS270" s="4">
        <v>0</v>
      </c>
      <c r="AT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6.996812400000002E-2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-0.17</v>
      </c>
      <c r="BJ270" s="4">
        <v>0</v>
      </c>
      <c r="BK270" s="4">
        <v>0</v>
      </c>
      <c r="BL270" s="4">
        <v>0</v>
      </c>
      <c r="BM270" s="4">
        <v>0</v>
      </c>
      <c r="BN270" s="4">
        <v>6.9968124000000007E-2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</row>
    <row r="271" spans="5:73" x14ac:dyDescent="0.25">
      <c r="E271">
        <v>4.3489999999999975</v>
      </c>
      <c r="F271" s="8">
        <f t="shared" si="7"/>
        <v>44743</v>
      </c>
      <c r="G271" s="7">
        <v>4.4040000000000008</v>
      </c>
      <c r="I271" s="7">
        <v>7.497952002637602E-2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15">
        <v>0</v>
      </c>
      <c r="Z271" s="4">
        <v>0.16250000000000001</v>
      </c>
      <c r="AA271" s="4">
        <v>0.185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0.45</v>
      </c>
      <c r="AQ271" s="4">
        <v>6.996812400000002E-2</v>
      </c>
      <c r="AR271" s="4">
        <v>0</v>
      </c>
      <c r="AS271" s="4">
        <v>0</v>
      </c>
      <c r="AT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6.996812400000002E-2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-0.17</v>
      </c>
      <c r="BJ271" s="4">
        <v>0</v>
      </c>
      <c r="BK271" s="4">
        <v>0</v>
      </c>
      <c r="BL271" s="4">
        <v>0</v>
      </c>
      <c r="BM271" s="4">
        <v>0</v>
      </c>
      <c r="BN271" s="4">
        <v>6.9968124000000007E-2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</row>
    <row r="272" spans="5:73" x14ac:dyDescent="0.25">
      <c r="E272">
        <v>4.3439999999999968</v>
      </c>
      <c r="F272" s="8">
        <f t="shared" si="7"/>
        <v>44774</v>
      </c>
      <c r="G272" s="7">
        <v>4.399</v>
      </c>
      <c r="I272" s="7">
        <v>7.4977271986750013E-2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15">
        <v>0</v>
      </c>
      <c r="Z272" s="4">
        <v>0.16250000000000001</v>
      </c>
      <c r="AA272" s="4">
        <v>0.185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0.505</v>
      </c>
      <c r="AQ272" s="4">
        <v>6.996812400000002E-2</v>
      </c>
      <c r="AR272" s="4">
        <v>0</v>
      </c>
      <c r="AS272" s="4">
        <v>0</v>
      </c>
      <c r="AT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6.996812400000002E-2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-0.17</v>
      </c>
      <c r="BJ272" s="4">
        <v>0</v>
      </c>
      <c r="BK272" s="4">
        <v>0</v>
      </c>
      <c r="BL272" s="4">
        <v>0</v>
      </c>
      <c r="BM272" s="4">
        <v>0</v>
      </c>
      <c r="BN272" s="4">
        <v>6.9968124000000007E-2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</row>
    <row r="273" spans="5:73" x14ac:dyDescent="0.25">
      <c r="E273">
        <v>4.3150000000000004</v>
      </c>
      <c r="F273" s="8">
        <f t="shared" si="7"/>
        <v>44805</v>
      </c>
      <c r="G273" s="7">
        <v>4.37</v>
      </c>
      <c r="I273" s="7">
        <v>7.4975023947126018E-2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15">
        <v>0</v>
      </c>
      <c r="Z273" s="4">
        <v>0.16250000000000001</v>
      </c>
      <c r="AA273" s="4">
        <v>0.16250000000000001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0.41</v>
      </c>
      <c r="AQ273" s="4">
        <v>6.996812400000002E-2</v>
      </c>
      <c r="AR273" s="4">
        <v>0</v>
      </c>
      <c r="AS273" s="4">
        <v>0</v>
      </c>
      <c r="AT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6.996812400000002E-2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-0.17</v>
      </c>
      <c r="BJ273" s="4">
        <v>0</v>
      </c>
      <c r="BK273" s="4">
        <v>0</v>
      </c>
      <c r="BL273" s="4">
        <v>0</v>
      </c>
      <c r="BM273" s="4">
        <v>0</v>
      </c>
      <c r="BN273" s="4">
        <v>6.9968124000000007E-2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</row>
    <row r="274" spans="5:73" x14ac:dyDescent="0.25">
      <c r="E274">
        <v>4.3139999999999947</v>
      </c>
      <c r="F274" s="8">
        <f t="shared" si="7"/>
        <v>44835</v>
      </c>
      <c r="G274" s="7">
        <v>4.3690000000000007</v>
      </c>
      <c r="I274" s="7">
        <v>7.4972848424911018E-2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15">
        <v>0</v>
      </c>
      <c r="Z274" s="4">
        <v>0.16500000000000001</v>
      </c>
      <c r="AA274" s="4">
        <v>0.185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0.34499999999999997</v>
      </c>
      <c r="AQ274" s="4">
        <v>6.996812400000002E-2</v>
      </c>
      <c r="AR274" s="4">
        <v>0</v>
      </c>
      <c r="AS274" s="4">
        <v>0</v>
      </c>
      <c r="AT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6.996812400000002E-2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-0.17</v>
      </c>
      <c r="BJ274" s="4">
        <v>0</v>
      </c>
      <c r="BK274" s="4">
        <v>0</v>
      </c>
      <c r="BL274" s="4">
        <v>0</v>
      </c>
      <c r="BM274" s="4">
        <v>0</v>
      </c>
      <c r="BN274" s="4">
        <v>6.9968124000000007E-2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</row>
    <row r="275" spans="5:73" x14ac:dyDescent="0.25">
      <c r="E275">
        <v>4.3189999999999964</v>
      </c>
      <c r="F275" s="8">
        <f t="shared" si="7"/>
        <v>44866</v>
      </c>
      <c r="G275" s="7">
        <v>4.3740000000000006</v>
      </c>
      <c r="I275" s="7">
        <v>7.4970600385291006E-2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15">
        <v>0</v>
      </c>
      <c r="Z275" s="4">
        <v>0.24</v>
      </c>
      <c r="AA275" s="4">
        <v>0.28749999999999998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0.72499999999999998</v>
      </c>
      <c r="AQ275" s="4">
        <v>-9.9887130000000015E-3</v>
      </c>
      <c r="AR275" s="4">
        <v>0</v>
      </c>
      <c r="AS275" s="4">
        <v>0</v>
      </c>
      <c r="AT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-9.9887130000000015E-3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-0.17</v>
      </c>
      <c r="BJ275" s="4">
        <v>0</v>
      </c>
      <c r="BK275" s="4">
        <v>0</v>
      </c>
      <c r="BL275" s="4">
        <v>0</v>
      </c>
      <c r="BM275" s="4">
        <v>0</v>
      </c>
      <c r="BN275" s="4">
        <v>-9.9887129999999998E-3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</row>
    <row r="276" spans="5:73" x14ac:dyDescent="0.25">
      <c r="E276">
        <v>4.362000000000001</v>
      </c>
      <c r="F276" s="8">
        <f t="shared" si="7"/>
        <v>44896</v>
      </c>
      <c r="G276" s="7">
        <v>4.4169999999999998</v>
      </c>
      <c r="I276" s="7">
        <v>7.4968424863079003E-2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15">
        <v>0</v>
      </c>
      <c r="Z276" s="4">
        <v>0.29499999999999998</v>
      </c>
      <c r="AA276" s="4">
        <v>0.33750000000000002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1.0449999999999999</v>
      </c>
      <c r="AQ276" s="4">
        <v>-2.4951938E-2</v>
      </c>
      <c r="AR276" s="4">
        <v>0</v>
      </c>
      <c r="AS276" s="4">
        <v>0</v>
      </c>
      <c r="AT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-2.4951938E-2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-0.17</v>
      </c>
      <c r="BJ276" s="4">
        <v>0</v>
      </c>
      <c r="BK276" s="4">
        <v>0</v>
      </c>
      <c r="BL276" s="4">
        <v>0</v>
      </c>
      <c r="BM276" s="4">
        <v>0</v>
      </c>
      <c r="BN276" s="4">
        <v>-2.4951938E-2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</row>
    <row r="277" spans="5:73" x14ac:dyDescent="0.25">
      <c r="E277">
        <v>4.610999999999998</v>
      </c>
      <c r="F277" s="8">
        <f t="shared" si="7"/>
        <v>44927</v>
      </c>
      <c r="G277" s="7">
        <v>4.6660000000000004</v>
      </c>
      <c r="I277" s="7">
        <v>7.4966176823462016E-2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15">
        <v>0</v>
      </c>
      <c r="Z277" s="4">
        <v>0.34250000000000003</v>
      </c>
      <c r="AA277" s="4">
        <v>0.4375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1.52</v>
      </c>
      <c r="AQ277" s="4">
        <v>-1.9955184000000004E-2</v>
      </c>
      <c r="AR277" s="4">
        <v>0</v>
      </c>
      <c r="AS277" s="4">
        <v>0</v>
      </c>
      <c r="AT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-1.9955184000000004E-2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-0.17</v>
      </c>
      <c r="BJ277" s="4">
        <v>0</v>
      </c>
      <c r="BK277" s="4">
        <v>0</v>
      </c>
      <c r="BL277" s="4">
        <v>0</v>
      </c>
      <c r="BM277" s="4">
        <v>0</v>
      </c>
      <c r="BN277" s="4">
        <v>-1.9955184000000001E-2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</row>
    <row r="278" spans="5:73" x14ac:dyDescent="0.25">
      <c r="E278">
        <v>4.5640000000000009</v>
      </c>
      <c r="F278" s="8">
        <f t="shared" si="7"/>
        <v>44958</v>
      </c>
      <c r="G278" s="7">
        <v>4.6190000000000007</v>
      </c>
      <c r="I278" s="7">
        <v>7.4963928783847014E-2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15">
        <v>0</v>
      </c>
      <c r="Z278" s="4">
        <v>0.33750000000000002</v>
      </c>
      <c r="AA278" s="4">
        <v>0.435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1.4</v>
      </c>
      <c r="AQ278" s="4">
        <v>5.0425770000000003E-3</v>
      </c>
      <c r="AR278" s="4">
        <v>0</v>
      </c>
      <c r="AS278" s="4">
        <v>0</v>
      </c>
      <c r="AT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5.0425770000000003E-3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-0.17</v>
      </c>
      <c r="BJ278" s="4">
        <v>0</v>
      </c>
      <c r="BK278" s="4">
        <v>0</v>
      </c>
      <c r="BL278" s="4">
        <v>0</v>
      </c>
      <c r="BM278" s="4">
        <v>0</v>
      </c>
      <c r="BN278" s="4">
        <v>5.0425770000000003E-3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</row>
    <row r="279" spans="5:73" x14ac:dyDescent="0.25">
      <c r="E279">
        <v>4.4779999999999989</v>
      </c>
      <c r="F279" s="8">
        <f t="shared" si="7"/>
        <v>44986</v>
      </c>
      <c r="G279" s="7">
        <v>4.5330000000000004</v>
      </c>
      <c r="I279" s="7">
        <v>7.4961898296454027E-2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15">
        <v>0</v>
      </c>
      <c r="Z279" s="4">
        <v>0.26</v>
      </c>
      <c r="AA279" s="4">
        <v>0.30249999999999999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0.88</v>
      </c>
      <c r="AQ279" s="4">
        <v>1.5042577000000001E-2</v>
      </c>
      <c r="AR279" s="4">
        <v>0</v>
      </c>
      <c r="AS279" s="4">
        <v>0</v>
      </c>
      <c r="AT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1.5042577000000001E-2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-0.17</v>
      </c>
      <c r="BJ279" s="4">
        <v>0</v>
      </c>
      <c r="BK279" s="4">
        <v>0</v>
      </c>
      <c r="BL279" s="4">
        <v>0</v>
      </c>
      <c r="BM279" s="4">
        <v>0</v>
      </c>
      <c r="BN279" s="4">
        <v>1.5042577E-2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</row>
    <row r="280" spans="5:73" x14ac:dyDescent="0.25">
      <c r="E280">
        <v>4.3929999999999945</v>
      </c>
      <c r="F280" s="8">
        <f t="shared" si="7"/>
        <v>45017</v>
      </c>
      <c r="G280" s="7">
        <v>4.4480000000000004</v>
      </c>
      <c r="I280" s="7">
        <v>7.4959650256841009E-2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15">
        <v>0</v>
      </c>
      <c r="Z280" s="4">
        <v>0.17749999999999999</v>
      </c>
      <c r="AA280" s="4">
        <v>0.19750000000000001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0.505</v>
      </c>
      <c r="AQ280" s="4">
        <v>7.4976639000000012E-2</v>
      </c>
      <c r="AR280" s="4">
        <v>0</v>
      </c>
      <c r="AS280" s="4">
        <v>0</v>
      </c>
      <c r="AT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7.4976639000000012E-2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-0.17</v>
      </c>
      <c r="BJ280" s="4">
        <v>0</v>
      </c>
      <c r="BK280" s="4">
        <v>0</v>
      </c>
      <c r="BL280" s="4">
        <v>0</v>
      </c>
      <c r="BM280" s="4">
        <v>0</v>
      </c>
      <c r="BN280" s="4">
        <v>7.4976638999999998E-2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</row>
    <row r="281" spans="5:73" x14ac:dyDescent="0.25">
      <c r="E281">
        <v>4.3910000000000018</v>
      </c>
      <c r="F281" s="8">
        <f t="shared" ref="F281:F312" si="8">EOMONTH(F280,0)+1</f>
        <v>45047</v>
      </c>
      <c r="G281" s="7">
        <v>4.4460000000000006</v>
      </c>
      <c r="I281" s="7">
        <v>7.4957474734637014E-2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15">
        <v>0</v>
      </c>
      <c r="Z281" s="4">
        <v>0.16250000000000001</v>
      </c>
      <c r="AA281" s="4">
        <v>0.17249999999999999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0.40500000000000003</v>
      </c>
      <c r="AQ281" s="4">
        <v>7.4968124000000011E-2</v>
      </c>
      <c r="AR281" s="4">
        <v>0</v>
      </c>
      <c r="AS281" s="4">
        <v>0</v>
      </c>
      <c r="AT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7.4968124000000011E-2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-0.17</v>
      </c>
      <c r="BJ281" s="4">
        <v>0</v>
      </c>
      <c r="BK281" s="4">
        <v>0</v>
      </c>
      <c r="BL281" s="4">
        <v>0</v>
      </c>
      <c r="BM281" s="4">
        <v>0</v>
      </c>
      <c r="BN281" s="4">
        <v>7.4968123999999997E-2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</row>
    <row r="282" spans="5:73" x14ac:dyDescent="0.25">
      <c r="E282">
        <v>4.405999999999997</v>
      </c>
      <c r="F282" s="8">
        <f t="shared" si="8"/>
        <v>45078</v>
      </c>
      <c r="G282" s="7">
        <v>4.4610000000000003</v>
      </c>
      <c r="I282" s="7">
        <v>7.4955226695028035E-2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15">
        <v>0</v>
      </c>
      <c r="Z282" s="4">
        <v>0.16250000000000001</v>
      </c>
      <c r="AA282" s="4">
        <v>0.17249999999999999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0.41499999999999998</v>
      </c>
      <c r="AQ282" s="4">
        <v>7.4968124000000011E-2</v>
      </c>
      <c r="AR282" s="4">
        <v>0</v>
      </c>
      <c r="AS282" s="4">
        <v>0</v>
      </c>
      <c r="AT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7.4968124000000011E-2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-0.17</v>
      </c>
      <c r="BJ282" s="4">
        <v>0</v>
      </c>
      <c r="BK282" s="4">
        <v>0</v>
      </c>
      <c r="BL282" s="4">
        <v>0</v>
      </c>
      <c r="BM282" s="4">
        <v>0</v>
      </c>
      <c r="BN282" s="4">
        <v>7.4968123999999997E-2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</row>
    <row r="283" spans="5:73" x14ac:dyDescent="0.25">
      <c r="E283">
        <v>4.4529999999999967</v>
      </c>
      <c r="F283" s="8">
        <f t="shared" si="8"/>
        <v>45108</v>
      </c>
      <c r="G283" s="7">
        <v>4.508</v>
      </c>
      <c r="I283" s="7">
        <v>7.4953051172827023E-2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15">
        <v>0</v>
      </c>
      <c r="Z283" s="4">
        <v>0.16250000000000001</v>
      </c>
      <c r="AA283" s="4">
        <v>0.185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0.45</v>
      </c>
      <c r="AQ283" s="4">
        <v>7.4968124000000011E-2</v>
      </c>
      <c r="AR283" s="4">
        <v>0</v>
      </c>
      <c r="AS283" s="4">
        <v>0</v>
      </c>
      <c r="AT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7.4968124000000011E-2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-0.17</v>
      </c>
      <c r="BJ283" s="4">
        <v>0</v>
      </c>
      <c r="BK283" s="4">
        <v>0</v>
      </c>
      <c r="BL283" s="4">
        <v>0</v>
      </c>
      <c r="BM283" s="4">
        <v>0</v>
      </c>
      <c r="BN283" s="4">
        <v>7.4968123999999997E-2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</row>
    <row r="284" spans="5:73" x14ac:dyDescent="0.25">
      <c r="E284">
        <v>4.447999999999996</v>
      </c>
      <c r="F284" s="8">
        <f t="shared" si="8"/>
        <v>45139</v>
      </c>
      <c r="G284" s="7">
        <v>4.5030000000000001</v>
      </c>
      <c r="I284" s="7">
        <v>7.4950803133221999E-2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15">
        <v>0</v>
      </c>
      <c r="Z284" s="4">
        <v>0.16250000000000001</v>
      </c>
      <c r="AA284" s="4">
        <v>0.185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0.505</v>
      </c>
      <c r="AQ284" s="4">
        <v>7.4968124000000011E-2</v>
      </c>
      <c r="AR284" s="4">
        <v>0</v>
      </c>
      <c r="AS284" s="4">
        <v>0</v>
      </c>
      <c r="AT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7.4968124000000011E-2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-0.17</v>
      </c>
      <c r="BJ284" s="4">
        <v>0</v>
      </c>
      <c r="BK284" s="4">
        <v>0</v>
      </c>
      <c r="BL284" s="4">
        <v>0</v>
      </c>
      <c r="BM284" s="4">
        <v>0</v>
      </c>
      <c r="BN284" s="4">
        <v>7.4968123999999997E-2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</row>
    <row r="285" spans="5:73" x14ac:dyDescent="0.25">
      <c r="E285">
        <v>4.418000000000001</v>
      </c>
      <c r="F285" s="8">
        <f t="shared" si="8"/>
        <v>45170</v>
      </c>
      <c r="G285" s="7">
        <v>4.4729999999999999</v>
      </c>
      <c r="I285" s="7">
        <v>7.4948555093617988E-2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15">
        <v>0</v>
      </c>
      <c r="Z285" s="4">
        <v>0.16250000000000001</v>
      </c>
      <c r="AA285" s="4">
        <v>0.16250000000000001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0.41</v>
      </c>
      <c r="AQ285" s="4">
        <v>7.4968124000000011E-2</v>
      </c>
      <c r="AR285" s="4">
        <v>0</v>
      </c>
      <c r="AS285" s="4">
        <v>0</v>
      </c>
      <c r="AT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7.4968124000000011E-2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-0.17</v>
      </c>
      <c r="BJ285" s="4">
        <v>0</v>
      </c>
      <c r="BK285" s="4">
        <v>0</v>
      </c>
      <c r="BL285" s="4">
        <v>0</v>
      </c>
      <c r="BM285" s="4">
        <v>0</v>
      </c>
      <c r="BN285" s="4">
        <v>7.4968123999999997E-2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</row>
    <row r="286" spans="5:73" x14ac:dyDescent="0.25">
      <c r="E286">
        <v>4.4159999999999942</v>
      </c>
      <c r="F286" s="8">
        <f t="shared" si="8"/>
        <v>45200</v>
      </c>
      <c r="G286" s="7">
        <v>4.4710000000000001</v>
      </c>
      <c r="I286" s="7">
        <v>7.4946379571422E-2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15">
        <v>0</v>
      </c>
      <c r="Z286" s="4">
        <v>0.16500000000000001</v>
      </c>
      <c r="AA286" s="4">
        <v>0.185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0.34499999999999997</v>
      </c>
      <c r="AQ286" s="4">
        <v>7.4968124000000011E-2</v>
      </c>
      <c r="AR286" s="4">
        <v>0</v>
      </c>
      <c r="AS286" s="4">
        <v>0</v>
      </c>
      <c r="AT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7.4968124000000011E-2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-0.17</v>
      </c>
      <c r="BJ286" s="4">
        <v>0</v>
      </c>
      <c r="BK286" s="4">
        <v>0</v>
      </c>
      <c r="BL286" s="4">
        <v>0</v>
      </c>
      <c r="BM286" s="4">
        <v>0</v>
      </c>
      <c r="BN286" s="4">
        <v>7.4968123999999997E-2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</row>
    <row r="287" spans="5:73" x14ac:dyDescent="0.25">
      <c r="E287">
        <v>4.4159999999999959</v>
      </c>
      <c r="F287" s="8">
        <f t="shared" si="8"/>
        <v>45231</v>
      </c>
      <c r="G287" s="7">
        <v>4.4710000000000001</v>
      </c>
      <c r="I287" s="7">
        <v>7.4944131531821015E-2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15">
        <v>0</v>
      </c>
      <c r="Z287" s="4">
        <v>0.24</v>
      </c>
      <c r="AA287" s="4">
        <v>0.28749999999999998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0.72499999999999998</v>
      </c>
      <c r="AQ287" s="4">
        <v>-4.9887130000000005E-3</v>
      </c>
      <c r="AR287" s="4">
        <v>0</v>
      </c>
      <c r="AS287" s="4">
        <v>0</v>
      </c>
      <c r="AT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-4.9887130000000005E-3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-0.2</v>
      </c>
      <c r="BJ287" s="4">
        <v>0</v>
      </c>
      <c r="BK287" s="4">
        <v>0</v>
      </c>
      <c r="BL287" s="4">
        <v>0</v>
      </c>
      <c r="BM287" s="4">
        <v>0</v>
      </c>
      <c r="BN287" s="4">
        <v>-4.9887129999999997E-3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</row>
    <row r="288" spans="5:73" x14ac:dyDescent="0.25">
      <c r="E288">
        <v>4.4560000000000004</v>
      </c>
      <c r="F288" s="8">
        <f t="shared" si="8"/>
        <v>45261</v>
      </c>
      <c r="G288" s="7">
        <v>4.5110000000000001</v>
      </c>
      <c r="I288" s="7">
        <v>7.4941956009628011E-2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15">
        <v>0</v>
      </c>
      <c r="Z288" s="4">
        <v>0.29499999999999998</v>
      </c>
      <c r="AA288" s="4">
        <v>0.33750000000000002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1.0449999999999999</v>
      </c>
      <c r="AQ288" s="4">
        <v>-1.9951938000000002E-2</v>
      </c>
      <c r="AR288" s="4">
        <v>0</v>
      </c>
      <c r="AS288" s="4">
        <v>0</v>
      </c>
      <c r="AT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-1.9951938000000002E-2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-0.2</v>
      </c>
      <c r="BJ288" s="4">
        <v>0</v>
      </c>
      <c r="BK288" s="4">
        <v>0</v>
      </c>
      <c r="BL288" s="4">
        <v>0</v>
      </c>
      <c r="BM288" s="4">
        <v>0</v>
      </c>
      <c r="BN288" s="4">
        <v>-1.9951937999999999E-2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</row>
    <row r="289" spans="5:73" x14ac:dyDescent="0.25">
      <c r="E289">
        <v>4.7029999999999976</v>
      </c>
      <c r="F289" s="8">
        <f t="shared" si="8"/>
        <v>45292</v>
      </c>
      <c r="G289" s="7">
        <v>4.758</v>
      </c>
      <c r="I289" s="7">
        <v>7.4939707970031022E-2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15">
        <v>0</v>
      </c>
      <c r="Z289" s="4">
        <v>0.34250000000000003</v>
      </c>
      <c r="AA289" s="4">
        <v>0.4375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1.52</v>
      </c>
      <c r="AQ289" s="4">
        <v>-1.4955184000000003E-2</v>
      </c>
      <c r="AR289" s="4">
        <v>0</v>
      </c>
      <c r="AS289" s="4">
        <v>0</v>
      </c>
      <c r="AT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-1.4955184000000003E-2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-0.2</v>
      </c>
      <c r="BJ289" s="4">
        <v>0</v>
      </c>
      <c r="BK289" s="4">
        <v>0</v>
      </c>
      <c r="BL289" s="4">
        <v>0</v>
      </c>
      <c r="BM289" s="4">
        <v>0</v>
      </c>
      <c r="BN289" s="4">
        <v>-1.4955184E-2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</row>
    <row r="290" spans="5:73" x14ac:dyDescent="0.25">
      <c r="E290">
        <v>4.66</v>
      </c>
      <c r="F290" s="8">
        <f t="shared" si="8"/>
        <v>45323</v>
      </c>
      <c r="G290" s="7">
        <v>4.7149999999999999</v>
      </c>
      <c r="I290" s="7">
        <v>7.4937459930435005E-2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15">
        <v>0</v>
      </c>
      <c r="Z290" s="4">
        <v>0.33750000000000002</v>
      </c>
      <c r="AA290" s="4">
        <v>0.435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1.4</v>
      </c>
      <c r="AQ290" s="4">
        <v>1.0042577000000002E-2</v>
      </c>
      <c r="AR290" s="4">
        <v>0</v>
      </c>
      <c r="AS290" s="4">
        <v>0</v>
      </c>
      <c r="AT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1.0042577000000002E-2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-0.2</v>
      </c>
      <c r="BJ290" s="4">
        <v>0</v>
      </c>
      <c r="BK290" s="4">
        <v>0</v>
      </c>
      <c r="BL290" s="4">
        <v>0</v>
      </c>
      <c r="BM290" s="4">
        <v>0</v>
      </c>
      <c r="BN290" s="4">
        <v>1.0042577E-2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</row>
    <row r="291" spans="5:73" x14ac:dyDescent="0.25">
      <c r="E291">
        <v>4.5769999999999982</v>
      </c>
      <c r="F291" s="8">
        <f t="shared" si="8"/>
        <v>45352</v>
      </c>
      <c r="G291" s="7">
        <v>4.6319999999999997</v>
      </c>
      <c r="I291" s="7">
        <v>7.4935356925653007E-2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15">
        <v>0</v>
      </c>
      <c r="Z291" s="4">
        <v>0.26</v>
      </c>
      <c r="AA291" s="4">
        <v>0.30249999999999999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0.88</v>
      </c>
      <c r="AQ291" s="4">
        <v>2.0042577000000002E-2</v>
      </c>
      <c r="AR291" s="4">
        <v>0</v>
      </c>
      <c r="AS291" s="4">
        <v>0</v>
      </c>
      <c r="AT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2.0042577000000002E-2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-0.2</v>
      </c>
      <c r="BJ291" s="4">
        <v>0</v>
      </c>
      <c r="BK291" s="4">
        <v>0</v>
      </c>
      <c r="BL291" s="4">
        <v>0</v>
      </c>
      <c r="BM291" s="4">
        <v>0</v>
      </c>
      <c r="BN291" s="4">
        <v>2.0042576999999999E-2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</row>
    <row r="292" spans="5:73" x14ac:dyDescent="0.25">
      <c r="E292">
        <v>4.4949999999999939</v>
      </c>
      <c r="F292" s="8">
        <f t="shared" si="8"/>
        <v>45383</v>
      </c>
      <c r="G292" s="7">
        <v>4.55</v>
      </c>
      <c r="I292" s="7">
        <v>7.4933108886061014E-2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15">
        <v>0</v>
      </c>
      <c r="Z292" s="4">
        <v>0.17749999999999999</v>
      </c>
      <c r="AA292" s="4">
        <v>0.19750000000000001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0.505</v>
      </c>
      <c r="AQ292" s="4">
        <v>7.9976639000000016E-2</v>
      </c>
      <c r="AR292" s="4">
        <v>0</v>
      </c>
      <c r="AS292" s="4">
        <v>0</v>
      </c>
      <c r="AT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7.9976639000000016E-2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-0.2</v>
      </c>
      <c r="BJ292" s="4">
        <v>0</v>
      </c>
      <c r="BK292" s="4">
        <v>0</v>
      </c>
      <c r="BL292" s="4">
        <v>0</v>
      </c>
      <c r="BM292" s="4">
        <v>0</v>
      </c>
      <c r="BN292" s="4">
        <v>7.9976639000000002E-2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</row>
    <row r="293" spans="5:73" x14ac:dyDescent="0.25">
      <c r="E293">
        <v>4.4940000000000015</v>
      </c>
      <c r="F293" s="8">
        <f t="shared" si="8"/>
        <v>45413</v>
      </c>
      <c r="G293" s="7">
        <v>4.5490000000000004</v>
      </c>
      <c r="I293" s="7">
        <v>7.4930933363876018E-2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15">
        <v>0</v>
      </c>
      <c r="Z293" s="4">
        <v>0.16250000000000001</v>
      </c>
      <c r="AA293" s="4">
        <v>0.17249999999999999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0.40500000000000003</v>
      </c>
      <c r="AQ293" s="4">
        <v>7.9968124000000015E-2</v>
      </c>
      <c r="AR293" s="4">
        <v>0</v>
      </c>
      <c r="AS293" s="4">
        <v>0</v>
      </c>
      <c r="AT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7.9968124000000015E-2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-0.2</v>
      </c>
      <c r="BJ293" s="4">
        <v>0</v>
      </c>
      <c r="BK293" s="4">
        <v>0</v>
      </c>
      <c r="BL293" s="4">
        <v>0</v>
      </c>
      <c r="BM293" s="4">
        <v>0</v>
      </c>
      <c r="BN293" s="4">
        <v>7.9968124000000002E-2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</row>
    <row r="294" spans="5:73" x14ac:dyDescent="0.25">
      <c r="E294">
        <v>4.51</v>
      </c>
      <c r="F294" s="8">
        <f t="shared" si="8"/>
        <v>45444</v>
      </c>
      <c r="I294" s="7">
        <v>7.492868532428601E-2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15">
        <v>0.16250000000000001</v>
      </c>
      <c r="AA294" s="4">
        <v>0.17249999999999999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0.41499999999999998</v>
      </c>
      <c r="AQ294" s="4">
        <v>7.9968124000000015E-2</v>
      </c>
      <c r="AR294" s="4">
        <v>0</v>
      </c>
      <c r="AS294" s="4">
        <v>0</v>
      </c>
      <c r="AT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7.9968124000000015E-2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-0.2</v>
      </c>
      <c r="BJ294" s="4">
        <v>0</v>
      </c>
      <c r="BK294" s="4">
        <v>0</v>
      </c>
      <c r="BL294" s="4">
        <v>0</v>
      </c>
      <c r="BM294" s="4">
        <v>0</v>
      </c>
      <c r="BN294" s="4">
        <v>7.9968124000000002E-2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</row>
    <row r="295" spans="5:73" x14ac:dyDescent="0.25">
      <c r="E295">
        <v>4.5569999999999959</v>
      </c>
      <c r="F295" s="8">
        <f t="shared" si="8"/>
        <v>45474</v>
      </c>
      <c r="I295" s="7">
        <v>7.1966367402600012E-2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15">
        <v>0.155</v>
      </c>
      <c r="AA295" s="4">
        <v>0.185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0.25750000000000001</v>
      </c>
      <c r="AQ295" s="4">
        <v>7.9968124000000015E-2</v>
      </c>
      <c r="AR295" s="4">
        <v>0</v>
      </c>
      <c r="AS295" s="4">
        <v>0</v>
      </c>
      <c r="AT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7.9968124000000015E-2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7.9968124000000002E-2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</row>
    <row r="296" spans="5:73" x14ac:dyDescent="0.25">
      <c r="E296">
        <v>4.5519999999999952</v>
      </c>
      <c r="F296" s="8">
        <f t="shared" si="8"/>
        <v>45505</v>
      </c>
      <c r="I296" s="7">
        <v>7.1966877321925027E-2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15">
        <v>0.155</v>
      </c>
      <c r="AA296" s="4">
        <v>0.185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0.25750000000000001</v>
      </c>
      <c r="AQ296" s="4">
        <v>7.9968124000000015E-2</v>
      </c>
      <c r="AR296" s="4">
        <v>0</v>
      </c>
      <c r="AS296" s="4">
        <v>0</v>
      </c>
      <c r="AT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7.9968124000000015E-2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7.9968124000000002E-2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</row>
    <row r="297" spans="5:73" x14ac:dyDescent="0.25">
      <c r="E297">
        <v>4.8760000000000066</v>
      </c>
      <c r="F297" s="8">
        <f t="shared" si="8"/>
        <v>45536</v>
      </c>
      <c r="I297" s="7">
        <v>7.1967387241251027E-2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15">
        <v>0.155</v>
      </c>
      <c r="AA297" s="4">
        <v>0.16250000000000001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0.2525</v>
      </c>
      <c r="AQ297" s="4">
        <v>7.9968124000000015E-2</v>
      </c>
      <c r="AR297" s="4">
        <v>0</v>
      </c>
      <c r="AS297" s="4">
        <v>0</v>
      </c>
      <c r="AT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7.9968124000000015E-2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7.9968124000000002E-2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</row>
    <row r="298" spans="5:73" x14ac:dyDescent="0.25">
      <c r="E298">
        <v>4.8729999999999993</v>
      </c>
      <c r="F298" s="8">
        <f t="shared" si="8"/>
        <v>45566</v>
      </c>
      <c r="I298" s="7">
        <v>7.1967880711567012E-2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15">
        <v>0.1575</v>
      </c>
      <c r="AA298" s="4">
        <v>0.185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0.255</v>
      </c>
      <c r="AQ298" s="4">
        <v>7.9968124000000015E-2</v>
      </c>
      <c r="AR298" s="4">
        <v>0</v>
      </c>
      <c r="AS298" s="4">
        <v>0</v>
      </c>
      <c r="AT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7.9968124000000015E-2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7.9968124000000002E-2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</row>
    <row r="299" spans="5:73" x14ac:dyDescent="0.25">
      <c r="E299">
        <v>4.8680000000000012</v>
      </c>
      <c r="F299" s="8">
        <f t="shared" si="8"/>
        <v>45597</v>
      </c>
      <c r="I299" s="7">
        <v>7.1968390630891999E-2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15">
        <v>0.24</v>
      </c>
      <c r="AA299" s="4">
        <v>0.28749999999999998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0.72499999999999998</v>
      </c>
      <c r="AQ299" s="4">
        <v>1.1287000000000001E-5</v>
      </c>
      <c r="AR299" s="4">
        <v>0</v>
      </c>
      <c r="AS299" s="4">
        <v>0</v>
      </c>
      <c r="AT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1.1287000000000001E-5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1.1287000000000001E-5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</row>
    <row r="300" spans="5:73" x14ac:dyDescent="0.25">
      <c r="E300">
        <v>4.9050000000000002</v>
      </c>
      <c r="F300" s="8">
        <f t="shared" si="8"/>
        <v>45627</v>
      </c>
      <c r="I300" s="7">
        <v>7.1968884101208011E-2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15">
        <v>0.29499999999999998</v>
      </c>
      <c r="AA300" s="4">
        <v>0.33750000000000002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1.0449999999999999</v>
      </c>
      <c r="AQ300" s="4">
        <v>-1.4951938000000003E-2</v>
      </c>
      <c r="AR300" s="4">
        <v>0</v>
      </c>
      <c r="AS300" s="4">
        <v>0</v>
      </c>
      <c r="AT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-1.4951938000000003E-2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-1.4951938E-2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</row>
    <row r="301" spans="5:73" x14ac:dyDescent="0.25">
      <c r="E301">
        <v>5.1550000000000056</v>
      </c>
      <c r="F301" s="8">
        <f t="shared" si="8"/>
        <v>45658</v>
      </c>
      <c r="I301" s="7">
        <v>7.1969394020534025E-2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15">
        <v>0.34250000000000003</v>
      </c>
      <c r="AA301" s="4">
        <v>0.4375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1.52</v>
      </c>
      <c r="AQ301" s="4">
        <v>-9.9551840000000023E-3</v>
      </c>
      <c r="AR301" s="4">
        <v>0</v>
      </c>
      <c r="AS301" s="4">
        <v>0</v>
      </c>
      <c r="AT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-9.9551840000000023E-3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-9.9551840000000006E-3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</row>
    <row r="302" spans="5:73" x14ac:dyDescent="0.25">
      <c r="E302">
        <v>5.1010000000000097</v>
      </c>
      <c r="F302" s="8">
        <f t="shared" si="8"/>
        <v>45689</v>
      </c>
      <c r="I302" s="7">
        <v>7.1969903939859997E-2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15">
        <v>0.33750000000000002</v>
      </c>
      <c r="AA302" s="4">
        <v>0.435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1.4</v>
      </c>
      <c r="AQ302" s="4">
        <v>1.5042577000000001E-2</v>
      </c>
      <c r="AR302" s="4">
        <v>0</v>
      </c>
      <c r="AS302" s="4">
        <v>0</v>
      </c>
      <c r="AT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1.5042577000000001E-2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1.5042577E-2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</row>
    <row r="303" spans="5:73" x14ac:dyDescent="0.25">
      <c r="E303">
        <v>5.0170000000000021</v>
      </c>
      <c r="F303" s="8">
        <f t="shared" si="8"/>
        <v>45717</v>
      </c>
      <c r="I303" s="7">
        <v>7.1970364512154023E-2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15">
        <v>0.26</v>
      </c>
      <c r="AA303" s="4">
        <v>0.30249999999999999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0.88</v>
      </c>
      <c r="AQ303" s="4">
        <v>2.5042577000000003E-2</v>
      </c>
      <c r="AR303" s="4">
        <v>0</v>
      </c>
      <c r="AS303" s="4">
        <v>0</v>
      </c>
      <c r="AT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2.5042577000000003E-2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2.5042577E-2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</row>
    <row r="304" spans="5:73" x14ac:dyDescent="0.25">
      <c r="E304">
        <v>4.9349999999999996</v>
      </c>
      <c r="F304" s="8">
        <f t="shared" si="8"/>
        <v>45748</v>
      </c>
      <c r="I304" s="7">
        <v>7.1970874431481008E-2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15">
        <v>0.17</v>
      </c>
      <c r="AA304" s="4">
        <v>0.19750000000000001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0.37</v>
      </c>
      <c r="AQ304" s="4">
        <v>8.4976639000000007E-2</v>
      </c>
      <c r="AR304" s="4">
        <v>0</v>
      </c>
      <c r="AS304" s="4">
        <v>0</v>
      </c>
      <c r="AT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8.4976639000000007E-2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8.4976639000000007E-2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</row>
    <row r="305" spans="5:73" x14ac:dyDescent="0.25">
      <c r="E305">
        <v>4.9320000000000066</v>
      </c>
      <c r="F305" s="8">
        <f t="shared" si="8"/>
        <v>45778</v>
      </c>
      <c r="I305" s="7">
        <v>7.1971367901797006E-2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15">
        <v>0.155</v>
      </c>
      <c r="AA305" s="4">
        <v>0.17249999999999999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0.2525</v>
      </c>
      <c r="AQ305" s="4">
        <v>8.496812400000002E-2</v>
      </c>
      <c r="AR305" s="4">
        <v>0</v>
      </c>
      <c r="AS305" s="4">
        <v>0</v>
      </c>
      <c r="AT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8.496812400000002E-2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8.4968124000000006E-2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</row>
    <row r="306" spans="5:73" x14ac:dyDescent="0.25">
      <c r="E306">
        <v>4.9489999999999998</v>
      </c>
      <c r="F306" s="8">
        <f t="shared" si="8"/>
        <v>45809</v>
      </c>
      <c r="I306" s="7">
        <v>7.1971877821123006E-2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15">
        <v>0.155</v>
      </c>
      <c r="AA306" s="4">
        <v>0.17249999999999999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0.2525</v>
      </c>
      <c r="AQ306" s="4">
        <v>8.496812400000002E-2</v>
      </c>
      <c r="AR306" s="4">
        <v>0</v>
      </c>
      <c r="AS306" s="4">
        <v>0</v>
      </c>
      <c r="AT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8.496812400000002E-2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8.4968124000000006E-2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</row>
    <row r="307" spans="5:73" x14ac:dyDescent="0.25">
      <c r="F307" s="8">
        <f t="shared" si="8"/>
        <v>45839</v>
      </c>
      <c r="I307" s="7">
        <v>7.1972371291439033E-2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15">
        <v>0.155</v>
      </c>
      <c r="AA307" s="4">
        <v>0.185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0.25750000000000001</v>
      </c>
      <c r="AQ307" s="4">
        <v>8.496812400000002E-2</v>
      </c>
      <c r="AR307" s="4">
        <v>0</v>
      </c>
      <c r="AS307" s="4">
        <v>0</v>
      </c>
      <c r="AT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8.496812400000002E-2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8.4968124000000006E-2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</row>
    <row r="308" spans="5:73" x14ac:dyDescent="0.25">
      <c r="F308" s="8">
        <f t="shared" si="8"/>
        <v>45870</v>
      </c>
      <c r="I308" s="7">
        <v>7.1972881210766004E-2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15">
        <v>0.155</v>
      </c>
      <c r="AA308" s="4">
        <v>0.185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0.25750000000000001</v>
      </c>
      <c r="AQ308" s="4">
        <v>8.496812400000002E-2</v>
      </c>
      <c r="AR308" s="4">
        <v>0</v>
      </c>
      <c r="AS308" s="4">
        <v>0</v>
      </c>
      <c r="AT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8.496812400000002E-2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8.4968124000000006E-2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</row>
    <row r="309" spans="5:73" x14ac:dyDescent="0.25">
      <c r="F309" s="8">
        <f t="shared" si="8"/>
        <v>45901</v>
      </c>
      <c r="I309" s="7">
        <v>7.1973391130093017E-2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15">
        <v>0.155</v>
      </c>
      <c r="AA309" s="4">
        <v>0.16250000000000001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0.2525</v>
      </c>
      <c r="AQ309" s="4">
        <v>8.496812400000002E-2</v>
      </c>
      <c r="AR309" s="4">
        <v>0</v>
      </c>
      <c r="AS309" s="4">
        <v>0</v>
      </c>
      <c r="AT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8.496812400000002E-2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8.4968124000000006E-2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</row>
    <row r="310" spans="5:73" x14ac:dyDescent="0.25">
      <c r="F310" s="8">
        <f t="shared" si="8"/>
        <v>45931</v>
      </c>
      <c r="I310" s="7">
        <v>7.197388460040903E-2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15">
        <v>0.1575</v>
      </c>
      <c r="AA310" s="4">
        <v>0.185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0.255</v>
      </c>
      <c r="AQ310" s="4">
        <v>8.496812400000002E-2</v>
      </c>
      <c r="AR310" s="4">
        <v>0</v>
      </c>
      <c r="AS310" s="4">
        <v>0</v>
      </c>
      <c r="AT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8.496812400000002E-2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8.4968124000000006E-2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</row>
    <row r="311" spans="5:73" x14ac:dyDescent="0.25">
      <c r="F311" s="8">
        <f t="shared" si="8"/>
        <v>45962</v>
      </c>
      <c r="I311" s="7">
        <v>7.1974394519736015E-2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15">
        <v>0.24</v>
      </c>
      <c r="AA311" s="4">
        <v>0.28749999999999998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0.72499999999999998</v>
      </c>
      <c r="AQ311" s="4">
        <v>5.0112869999999997E-3</v>
      </c>
      <c r="AR311" s="4">
        <v>0</v>
      </c>
      <c r="AS311" s="4">
        <v>0</v>
      </c>
      <c r="AT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5.0112869999999997E-3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5.0112869999999997E-3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</row>
    <row r="312" spans="5:73" x14ac:dyDescent="0.25">
      <c r="F312" s="8">
        <f t="shared" si="8"/>
        <v>45992</v>
      </c>
      <c r="I312" s="7">
        <v>7.1974887990052014E-2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15">
        <v>0.29499999999999998</v>
      </c>
      <c r="AA312" s="4">
        <v>0.33750000000000002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1.0449999999999999</v>
      </c>
      <c r="AQ312" s="4">
        <v>-9.9519380000000005E-3</v>
      </c>
      <c r="AR312" s="4">
        <v>0</v>
      </c>
      <c r="AS312" s="4">
        <v>0</v>
      </c>
      <c r="AT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-9.9519380000000005E-3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-9.9519380000000005E-3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</row>
    <row r="313" spans="5:73" x14ac:dyDescent="0.25">
      <c r="F313" s="8">
        <f t="shared" ref="F313:F344" si="9">EOMONTH(F312,0)+1</f>
        <v>46023</v>
      </c>
      <c r="I313" s="7">
        <v>7.1975397909378999E-2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15">
        <v>0.34250000000000003</v>
      </c>
      <c r="AA313" s="4">
        <v>0.4375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1.52</v>
      </c>
      <c r="AQ313" s="4">
        <v>-4.9551840000000005E-3</v>
      </c>
      <c r="AR313" s="4">
        <v>0</v>
      </c>
      <c r="AS313" s="4">
        <v>0</v>
      </c>
      <c r="AT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-4.9551840000000005E-3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-4.9551839999999996E-3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</row>
    <row r="314" spans="5:73" x14ac:dyDescent="0.25">
      <c r="F314" s="8">
        <f t="shared" si="9"/>
        <v>46054</v>
      </c>
      <c r="I314" s="7">
        <v>7.1975907828706026E-2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15">
        <v>0.33750000000000002</v>
      </c>
      <c r="AA314" s="4">
        <v>0.435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1.4</v>
      </c>
      <c r="AQ314" s="4">
        <v>2.0042577000000002E-2</v>
      </c>
      <c r="AR314" s="4">
        <v>0</v>
      </c>
      <c r="AS314" s="4">
        <v>0</v>
      </c>
      <c r="AT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2.0042577000000002E-2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2.0042576999999999E-2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</row>
    <row r="315" spans="5:73" x14ac:dyDescent="0.25">
      <c r="F315" s="8">
        <f t="shared" si="9"/>
        <v>46082</v>
      </c>
      <c r="I315" s="7">
        <v>7.1976368401002022E-2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15">
        <v>0.26</v>
      </c>
      <c r="AA315" s="4">
        <v>0.30249999999999999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0.88</v>
      </c>
      <c r="AQ315" s="4">
        <v>3.0042577000000001E-2</v>
      </c>
      <c r="AR315" s="4">
        <v>0</v>
      </c>
      <c r="AS315" s="4">
        <v>0</v>
      </c>
      <c r="AT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3.0042577000000001E-2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3.0042577000000001E-2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</row>
    <row r="316" spans="5:73" x14ac:dyDescent="0.25">
      <c r="F316" s="8">
        <f t="shared" si="9"/>
        <v>46113</v>
      </c>
      <c r="I316" s="7">
        <v>7.1976878320329021E-2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15">
        <v>0.17</v>
      </c>
      <c r="AA316" s="4">
        <v>0.19750000000000001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0.37</v>
      </c>
      <c r="AQ316" s="4">
        <v>8.9976639000000011E-2</v>
      </c>
      <c r="AR316" s="4">
        <v>0</v>
      </c>
      <c r="AS316" s="4">
        <v>0</v>
      </c>
      <c r="AT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8.9976639000000011E-2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8.9976638999999997E-2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</row>
    <row r="317" spans="5:73" x14ac:dyDescent="0.25">
      <c r="F317" s="8">
        <f t="shared" si="9"/>
        <v>46143</v>
      </c>
      <c r="I317" s="7">
        <v>7.1977371790646019E-2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15">
        <v>0.155</v>
      </c>
      <c r="AA317" s="4">
        <v>0.17249999999999999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0.2525</v>
      </c>
      <c r="AQ317" s="4">
        <v>8.996812400000001E-2</v>
      </c>
      <c r="AR317" s="4">
        <v>0</v>
      </c>
      <c r="AS317" s="4">
        <v>0</v>
      </c>
      <c r="AT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8.996812400000001E-2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8.9968123999999997E-2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</row>
    <row r="318" spans="5:73" x14ac:dyDescent="0.25">
      <c r="F318" s="8">
        <f t="shared" si="9"/>
        <v>46174</v>
      </c>
      <c r="I318" s="7">
        <v>7.1977881709973004E-2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15">
        <v>0.155</v>
      </c>
      <c r="AA318" s="4">
        <v>0.17249999999999999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0.2525</v>
      </c>
      <c r="AQ318" s="4">
        <v>8.996812400000001E-2</v>
      </c>
      <c r="AR318" s="4">
        <v>0</v>
      </c>
      <c r="AS318" s="4">
        <v>0</v>
      </c>
      <c r="AT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8.996812400000001E-2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8.9968123999999997E-2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</row>
    <row r="319" spans="5:73" x14ac:dyDescent="0.25">
      <c r="F319" s="8">
        <f t="shared" si="9"/>
        <v>46204</v>
      </c>
      <c r="I319" s="7">
        <v>7.1978375180290016E-2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15">
        <v>0.155</v>
      </c>
      <c r="AA319" s="4">
        <v>0.185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0.25750000000000001</v>
      </c>
      <c r="AQ319" s="4">
        <v>8.996812400000001E-2</v>
      </c>
      <c r="AR319" s="4">
        <v>0</v>
      </c>
      <c r="AS319" s="4">
        <v>0</v>
      </c>
      <c r="AT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8.996812400000001E-2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8.9968123999999997E-2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</row>
    <row r="320" spans="5:73" x14ac:dyDescent="0.25">
      <c r="F320" s="8">
        <f t="shared" si="9"/>
        <v>46235</v>
      </c>
      <c r="I320" s="7">
        <v>7.1978885099618015E-2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15">
        <v>0.155</v>
      </c>
      <c r="AA320" s="4">
        <v>0.185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0.25750000000000001</v>
      </c>
      <c r="AQ320" s="4">
        <v>8.996812400000001E-2</v>
      </c>
      <c r="AR320" s="4">
        <v>0</v>
      </c>
      <c r="AS320" s="4">
        <v>0</v>
      </c>
      <c r="AT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8.996812400000001E-2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8.9968123999999997E-2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</row>
    <row r="321" spans="6:73" x14ac:dyDescent="0.25">
      <c r="F321" s="8">
        <f t="shared" si="9"/>
        <v>46266</v>
      </c>
      <c r="I321" s="7">
        <v>7.1979395018946013E-2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15">
        <v>0.155</v>
      </c>
      <c r="AA321" s="4">
        <v>0.16250000000000001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0.2525</v>
      </c>
      <c r="AQ321" s="4">
        <v>8.996812400000001E-2</v>
      </c>
      <c r="AR321" s="4">
        <v>0</v>
      </c>
      <c r="AS321" s="4">
        <v>0</v>
      </c>
      <c r="AT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8.996812400000001E-2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8.9968123999999997E-2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</row>
    <row r="322" spans="6:73" x14ac:dyDescent="0.25">
      <c r="F322" s="8">
        <f t="shared" si="9"/>
        <v>46296</v>
      </c>
      <c r="I322" s="7">
        <v>7.1979888489263011E-2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15">
        <v>0.1575</v>
      </c>
      <c r="AA322" s="4">
        <v>0.185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0.255</v>
      </c>
      <c r="AQ322" s="4">
        <v>8.996812400000001E-2</v>
      </c>
      <c r="AR322" s="4">
        <v>0</v>
      </c>
      <c r="AS322" s="4">
        <v>0</v>
      </c>
      <c r="AT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8.996812400000001E-2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8.9968123999999997E-2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</row>
    <row r="323" spans="6:73" x14ac:dyDescent="0.25">
      <c r="F323" s="8">
        <f t="shared" si="9"/>
        <v>46327</v>
      </c>
      <c r="I323" s="7">
        <v>7.1980398408591023E-2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15">
        <v>0.24</v>
      </c>
      <c r="AA323" s="4">
        <v>0.28749999999999998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0.72499999999999998</v>
      </c>
      <c r="AQ323" s="4">
        <v>1.0011287000000001E-2</v>
      </c>
      <c r="AR323" s="4">
        <v>0</v>
      </c>
      <c r="AS323" s="4">
        <v>0</v>
      </c>
      <c r="AT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1.0011287000000001E-2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1.0011287000000001E-2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</row>
    <row r="324" spans="6:73" x14ac:dyDescent="0.25">
      <c r="F324" s="8">
        <f t="shared" si="9"/>
        <v>46357</v>
      </c>
      <c r="I324" s="7">
        <v>7.1980891878908007E-2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15">
        <v>0.29499999999999998</v>
      </c>
      <c r="AA324" s="4">
        <v>0.33750000000000002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1.0449999999999999</v>
      </c>
      <c r="AQ324" s="4">
        <v>-4.9519380000000012E-3</v>
      </c>
      <c r="AR324" s="4">
        <v>0</v>
      </c>
      <c r="AS324" s="4">
        <v>0</v>
      </c>
      <c r="AT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-4.9519380000000012E-3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-4.9519380000000003E-3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</row>
    <row r="325" spans="6:73" x14ac:dyDescent="0.25">
      <c r="F325" s="8">
        <f t="shared" si="9"/>
        <v>46388</v>
      </c>
      <c r="I325" s="7">
        <v>7.1981401798236033E-2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15">
        <v>0.34250000000000003</v>
      </c>
      <c r="AA325" s="4">
        <v>0.4375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1.52</v>
      </c>
      <c r="AQ325" s="4">
        <v>4.4816000000000006E-5</v>
      </c>
      <c r="AR325" s="4">
        <v>0</v>
      </c>
      <c r="AS325" s="4">
        <v>0</v>
      </c>
      <c r="AT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5.0448160000000006E-3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5.0448159999999997E-3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</row>
    <row r="326" spans="6:73" x14ac:dyDescent="0.25">
      <c r="F326" s="8">
        <f t="shared" si="9"/>
        <v>46419</v>
      </c>
      <c r="I326" s="7">
        <v>7.1981911717565003E-2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15">
        <v>0.33750000000000002</v>
      </c>
      <c r="AA326" s="4">
        <v>0.435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1.4</v>
      </c>
      <c r="AQ326" s="4">
        <v>2.5042577000000003E-2</v>
      </c>
      <c r="AR326" s="4">
        <v>0</v>
      </c>
      <c r="AS326" s="4">
        <v>0</v>
      </c>
      <c r="AT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3.0042577000000001E-2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3.0042577000000001E-2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</row>
    <row r="327" spans="6:73" x14ac:dyDescent="0.25">
      <c r="F327" s="8">
        <f t="shared" si="9"/>
        <v>46447</v>
      </c>
      <c r="I327" s="7">
        <v>7.1982372289861027E-2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15">
        <v>0.26</v>
      </c>
      <c r="AA327" s="4">
        <v>0.30249999999999999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0.88</v>
      </c>
      <c r="AQ327" s="4">
        <v>3.5042577000000005E-2</v>
      </c>
      <c r="AR327" s="4">
        <v>0</v>
      </c>
      <c r="AS327" s="4">
        <v>0</v>
      </c>
      <c r="AT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4.004257700000001E-2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4.0042577000000003E-2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</row>
    <row r="328" spans="6:73" x14ac:dyDescent="0.25">
      <c r="F328" s="8">
        <f t="shared" si="9"/>
        <v>46478</v>
      </c>
      <c r="I328" s="7">
        <v>7.1982882209189011E-2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15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0.37</v>
      </c>
      <c r="AQ328" s="4">
        <v>9.4976639000000015E-2</v>
      </c>
      <c r="AR328" s="4">
        <v>0</v>
      </c>
      <c r="AS328" s="4">
        <v>0</v>
      </c>
      <c r="AT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9.9976639000000006E-2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9.9976639000000006E-2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</row>
    <row r="329" spans="6:73" x14ac:dyDescent="0.25">
      <c r="F329" s="8">
        <f t="shared" si="9"/>
        <v>46508</v>
      </c>
      <c r="I329" s="7">
        <v>7.1983375679507022E-2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15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0.2525</v>
      </c>
      <c r="AQ329" s="4">
        <v>9.4968124000000015E-2</v>
      </c>
      <c r="AR329" s="4">
        <v>0</v>
      </c>
      <c r="AS329" s="4">
        <v>0</v>
      </c>
      <c r="AT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9.9968124000000019E-2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9.9968124000000005E-2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</row>
    <row r="330" spans="6:73" x14ac:dyDescent="0.25">
      <c r="F330" s="8">
        <f t="shared" si="9"/>
        <v>46539</v>
      </c>
      <c r="I330" s="7">
        <v>7.198388559883602E-2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15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0.2525</v>
      </c>
      <c r="AQ330" s="4">
        <v>9.4968124000000015E-2</v>
      </c>
      <c r="AR330" s="4">
        <v>0</v>
      </c>
      <c r="AS330" s="4">
        <v>0</v>
      </c>
      <c r="AT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9.9968124000000019E-2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9.9968124000000005E-2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</row>
    <row r="331" spans="6:73" x14ac:dyDescent="0.25">
      <c r="F331" s="8">
        <f t="shared" si="9"/>
        <v>46569</v>
      </c>
      <c r="I331" s="7">
        <v>7.1984379069153004E-2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15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0.25750000000000001</v>
      </c>
      <c r="AQ331" s="4">
        <v>9.4968124000000015E-2</v>
      </c>
      <c r="AR331" s="4">
        <v>0</v>
      </c>
      <c r="AS331" s="4">
        <v>0</v>
      </c>
      <c r="AT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9.9968124000000019E-2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9.9968124000000005E-2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</row>
    <row r="332" spans="6:73" x14ac:dyDescent="0.25">
      <c r="F332" s="8">
        <f t="shared" si="9"/>
        <v>46600</v>
      </c>
      <c r="I332" s="7">
        <v>7.1984888988482015E-2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15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0.25750000000000001</v>
      </c>
      <c r="AQ332" s="4">
        <v>9.4968124000000015E-2</v>
      </c>
      <c r="AR332" s="4">
        <v>0</v>
      </c>
      <c r="AS332" s="4">
        <v>0</v>
      </c>
      <c r="AT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9.9968124000000019E-2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9.9968124000000005E-2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</row>
    <row r="333" spans="6:73" x14ac:dyDescent="0.25">
      <c r="F333" s="8">
        <f t="shared" si="9"/>
        <v>46631</v>
      </c>
      <c r="I333" s="7">
        <v>7.1985398907811027E-2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15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0.2525</v>
      </c>
      <c r="AQ333" s="4">
        <v>9.4968124000000015E-2</v>
      </c>
      <c r="AR333" s="4">
        <v>0</v>
      </c>
      <c r="AS333" s="4">
        <v>0</v>
      </c>
      <c r="AT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9.9968124000000019E-2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9.9968124000000005E-2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</row>
    <row r="334" spans="6:73" x14ac:dyDescent="0.25">
      <c r="F334" s="8">
        <f t="shared" si="9"/>
        <v>46661</v>
      </c>
      <c r="I334" s="7">
        <v>7.1985892378128996E-2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15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0.255</v>
      </c>
      <c r="AQ334" s="4">
        <v>9.4968124000000015E-2</v>
      </c>
      <c r="AR334" s="4">
        <v>0</v>
      </c>
      <c r="AS334" s="4">
        <v>0</v>
      </c>
      <c r="AT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9.9968124000000019E-2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9.9968124000000005E-2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</row>
    <row r="335" spans="6:73" x14ac:dyDescent="0.25">
      <c r="F335" s="8">
        <f t="shared" si="9"/>
        <v>46692</v>
      </c>
      <c r="I335" s="7">
        <v>7.1986402297458008E-2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15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0.72499999999999998</v>
      </c>
      <c r="AQ335" s="4">
        <v>1.5011287000000002E-2</v>
      </c>
      <c r="AR335" s="4">
        <v>0</v>
      </c>
      <c r="AS335" s="4">
        <v>0</v>
      </c>
      <c r="AT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1.5011287000000002E-2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1.5011287E-2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</row>
    <row r="336" spans="6:73" x14ac:dyDescent="0.25">
      <c r="F336" s="8">
        <f t="shared" si="9"/>
        <v>46722</v>
      </c>
      <c r="I336" s="7">
        <v>7.1986895767776005E-2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15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1.0449999999999999</v>
      </c>
      <c r="AQ336" s="4">
        <v>4.8062000000000002E-5</v>
      </c>
      <c r="AR336" s="4">
        <v>0</v>
      </c>
      <c r="AS336" s="4">
        <v>0</v>
      </c>
      <c r="AT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4.8062000000000002E-5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4.8062000000000002E-5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</row>
    <row r="337" spans="6:73" x14ac:dyDescent="0.25">
      <c r="F337" s="8">
        <f t="shared" si="9"/>
        <v>46753</v>
      </c>
      <c r="I337" s="7">
        <v>7.1987405687105016E-2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15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1.52</v>
      </c>
      <c r="AQ337" s="4">
        <v>5.0448160000000006E-3</v>
      </c>
      <c r="AR337" s="4">
        <v>0</v>
      </c>
      <c r="AS337" s="4">
        <v>0</v>
      </c>
      <c r="AT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5.0448160000000006E-3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5.0448159999999997E-3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</row>
    <row r="338" spans="6:73" x14ac:dyDescent="0.25">
      <c r="F338" s="8">
        <f t="shared" si="9"/>
        <v>46784</v>
      </c>
      <c r="I338" s="7">
        <v>7.1987915606435013E-2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15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1.4</v>
      </c>
      <c r="AQ338" s="4">
        <v>3.0042577000000001E-2</v>
      </c>
      <c r="AR338" s="4">
        <v>0</v>
      </c>
      <c r="AS338" s="4">
        <v>0</v>
      </c>
      <c r="AT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3.0042577000000001E-2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3.0042577000000001E-2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</row>
    <row r="339" spans="6:73" x14ac:dyDescent="0.25">
      <c r="F339" s="8">
        <f t="shared" si="9"/>
        <v>46813</v>
      </c>
      <c r="I339" s="7">
        <v>7.1988392627742009E-2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15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0.88</v>
      </c>
      <c r="AQ339" s="4">
        <v>4.004257700000001E-2</v>
      </c>
      <c r="AR339" s="4">
        <v>0</v>
      </c>
      <c r="AS339" s="4">
        <v>0</v>
      </c>
      <c r="AT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4.004257700000001E-2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4.0042577000000003E-2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</row>
    <row r="340" spans="6:73" x14ac:dyDescent="0.25">
      <c r="F340" s="8">
        <f t="shared" si="9"/>
        <v>46844</v>
      </c>
      <c r="I340" s="7">
        <v>7.1988902547072006E-2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15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0.37</v>
      </c>
      <c r="AQ340" s="4">
        <v>9.9976639000000006E-2</v>
      </c>
      <c r="AR340" s="4">
        <v>0</v>
      </c>
      <c r="AS340" s="4">
        <v>0</v>
      </c>
      <c r="AT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9.9976639000000006E-2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9.9976639000000006E-2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</row>
    <row r="341" spans="6:73" x14ac:dyDescent="0.25">
      <c r="F341" s="8">
        <f t="shared" si="9"/>
        <v>46874</v>
      </c>
      <c r="I341" s="7">
        <v>7.1989396017391002E-2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15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0.2525</v>
      </c>
      <c r="AQ341" s="4">
        <v>9.9968124000000019E-2</v>
      </c>
      <c r="AR341" s="4">
        <v>0</v>
      </c>
      <c r="AS341" s="4">
        <v>0</v>
      </c>
      <c r="AT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9.9968124000000019E-2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9.9968124000000005E-2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</row>
    <row r="342" spans="6:73" x14ac:dyDescent="0.25">
      <c r="F342" s="8">
        <f t="shared" si="9"/>
        <v>46905</v>
      </c>
      <c r="I342" s="7">
        <v>7.198990593672E-2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15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0.2525</v>
      </c>
      <c r="AQ342" s="4">
        <v>9.9968124000000019E-2</v>
      </c>
      <c r="AR342" s="4">
        <v>0</v>
      </c>
      <c r="AS342" s="4">
        <v>0</v>
      </c>
      <c r="AT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9.9968124000000019E-2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9.9968124000000005E-2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</row>
    <row r="343" spans="6:73" x14ac:dyDescent="0.25">
      <c r="F343" s="8">
        <f t="shared" si="9"/>
        <v>46935</v>
      </c>
      <c r="I343" s="7">
        <v>7.199039940703901E-2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15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0.25750000000000001</v>
      </c>
      <c r="AQ343" s="4">
        <v>9.9968124000000019E-2</v>
      </c>
      <c r="AR343" s="4">
        <v>0</v>
      </c>
      <c r="AS343" s="4">
        <v>0</v>
      </c>
      <c r="AT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9.9968124000000019E-2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9.9968124000000005E-2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</row>
    <row r="344" spans="6:73" x14ac:dyDescent="0.25">
      <c r="F344" s="8">
        <f t="shared" si="9"/>
        <v>46966</v>
      </c>
      <c r="I344" s="7">
        <v>7.1990909326369007E-2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15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0.25750000000000001</v>
      </c>
      <c r="AQ344" s="4">
        <v>9.9968124000000019E-2</v>
      </c>
      <c r="AR344" s="4">
        <v>0</v>
      </c>
      <c r="AS344" s="4">
        <v>0</v>
      </c>
      <c r="AT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9.9968124000000019E-2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9.9968124000000005E-2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</row>
    <row r="345" spans="6:73" x14ac:dyDescent="0.25">
      <c r="F345" s="8">
        <f t="shared" ref="F345:F351" si="10">EOMONTH(F344,0)+1</f>
        <v>46997</v>
      </c>
      <c r="I345" s="7">
        <v>7.1991419245698018E-2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15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0.2525</v>
      </c>
      <c r="AQ345" s="4">
        <v>9.9968124000000019E-2</v>
      </c>
      <c r="AR345" s="4">
        <v>0</v>
      </c>
      <c r="AS345" s="4">
        <v>0</v>
      </c>
      <c r="AT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9.9968124000000019E-2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9.9968124000000005E-2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</row>
    <row r="346" spans="6:73" x14ac:dyDescent="0.25">
      <c r="F346" s="8">
        <f t="shared" si="10"/>
        <v>47027</v>
      </c>
      <c r="I346" s="7">
        <v>7.1991912716016987E-2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15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0.255</v>
      </c>
      <c r="AQ346" s="4">
        <v>9.9968124000000019E-2</v>
      </c>
      <c r="AR346" s="4">
        <v>0</v>
      </c>
      <c r="AS346" s="4">
        <v>0</v>
      </c>
      <c r="AT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9.9968124000000019E-2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9.9968124000000005E-2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</row>
    <row r="347" spans="6:73" x14ac:dyDescent="0.25">
      <c r="F347" s="8">
        <f t="shared" si="10"/>
        <v>47058</v>
      </c>
      <c r="I347" s="7">
        <v>7.1992422635346998E-2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15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0.72499999999999998</v>
      </c>
      <c r="AQ347" s="4">
        <v>2.0011287000000003E-2</v>
      </c>
      <c r="AR347" s="4">
        <v>0</v>
      </c>
      <c r="AS347" s="4">
        <v>0</v>
      </c>
      <c r="AT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2.0011287000000003E-2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2.0011286999999999E-2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</row>
    <row r="348" spans="6:73" x14ac:dyDescent="0.25">
      <c r="F348" s="8">
        <f t="shared" si="10"/>
        <v>47088</v>
      </c>
      <c r="I348" s="7">
        <v>7.1992916105667021E-2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15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1.0449999999999999</v>
      </c>
      <c r="AQ348" s="4">
        <v>5.0480619999999999E-3</v>
      </c>
      <c r="AR348" s="4">
        <v>0</v>
      </c>
      <c r="AS348" s="4">
        <v>0</v>
      </c>
      <c r="AT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5.0480619999999999E-3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5.0480619999999999E-3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</row>
    <row r="349" spans="6:73" x14ac:dyDescent="0.25">
      <c r="F349" s="8">
        <f t="shared" si="10"/>
        <v>47119</v>
      </c>
      <c r="I349" s="7">
        <v>7.1993426025000015E-2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15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1.52</v>
      </c>
      <c r="AQ349" s="4">
        <v>1.0044816000000002E-2</v>
      </c>
      <c r="AR349" s="4">
        <v>0</v>
      </c>
      <c r="AS349" s="4">
        <v>0</v>
      </c>
      <c r="AT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J349" s="4">
        <v>0</v>
      </c>
      <c r="BK349" s="4">
        <v>0</v>
      </c>
      <c r="BL349" s="4">
        <v>0</v>
      </c>
      <c r="BM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</row>
    <row r="350" spans="6:73" x14ac:dyDescent="0.25">
      <c r="F350" s="8">
        <f t="shared" si="10"/>
        <v>47150</v>
      </c>
      <c r="I350" s="7">
        <v>7.1993935944327E-2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15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1.4</v>
      </c>
      <c r="AQ350" s="4">
        <v>3.5042577000000005E-2</v>
      </c>
      <c r="AR350" s="4">
        <v>0</v>
      </c>
      <c r="AS350" s="4">
        <v>0</v>
      </c>
      <c r="AT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J350" s="4">
        <v>0</v>
      </c>
      <c r="BK350" s="4">
        <v>0</v>
      </c>
      <c r="BL350" s="4">
        <v>0</v>
      </c>
      <c r="BM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</row>
    <row r="351" spans="6:73" x14ac:dyDescent="0.25">
      <c r="F351" s="8">
        <f t="shared" si="10"/>
        <v>47178</v>
      </c>
      <c r="I351" s="7">
        <v>7.1994396516624995E-2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15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0.88</v>
      </c>
      <c r="AQ351" s="4">
        <v>4.5042577000000014E-2</v>
      </c>
      <c r="AR351" s="4">
        <v>0</v>
      </c>
      <c r="AS351" s="4">
        <v>0</v>
      </c>
      <c r="AT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J351" s="4">
        <v>0</v>
      </c>
      <c r="BK351" s="4">
        <v>0</v>
      </c>
      <c r="BL351" s="4">
        <v>0</v>
      </c>
      <c r="BM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</row>
    <row r="352" spans="6:73" x14ac:dyDescent="0.25">
      <c r="I352" s="7">
        <v>7.1994906435956019E-2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15"/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0.37</v>
      </c>
      <c r="AQ352" s="4">
        <v>0.10497663900000002</v>
      </c>
      <c r="AR352" s="4">
        <v>0</v>
      </c>
      <c r="AS352" s="4">
        <v>0</v>
      </c>
      <c r="AT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J352" s="4">
        <v>0</v>
      </c>
      <c r="BK352" s="4">
        <v>0</v>
      </c>
      <c r="BL352" s="4">
        <v>0</v>
      </c>
      <c r="BM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</row>
    <row r="353" spans="9:73" x14ac:dyDescent="0.25">
      <c r="I353" s="7">
        <v>7.1995399906275001E-2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15"/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0.2525</v>
      </c>
      <c r="AQ353" s="4">
        <v>0.10496812400000001</v>
      </c>
      <c r="AR353" s="4">
        <v>0</v>
      </c>
      <c r="AS353" s="4">
        <v>0</v>
      </c>
      <c r="AT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J353" s="4">
        <v>0</v>
      </c>
      <c r="BK353" s="4">
        <v>0</v>
      </c>
      <c r="BL353" s="4">
        <v>0</v>
      </c>
      <c r="BM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</row>
    <row r="354" spans="9:73" x14ac:dyDescent="0.25">
      <c r="I354" s="7">
        <v>7.1995909825606011E-2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15"/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0.2525</v>
      </c>
      <c r="AQ354" s="4">
        <v>0.10496812400000001</v>
      </c>
      <c r="AR354" s="4">
        <v>0</v>
      </c>
      <c r="AS354" s="4">
        <v>0</v>
      </c>
      <c r="AT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J354" s="4">
        <v>0</v>
      </c>
      <c r="BK354" s="4">
        <v>0</v>
      </c>
      <c r="BL354" s="4">
        <v>0</v>
      </c>
      <c r="BM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</row>
    <row r="355" spans="9:73" x14ac:dyDescent="0.25">
      <c r="I355" s="7">
        <v>7.199640329592602E-2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15"/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0.25750000000000001</v>
      </c>
      <c r="AQ355" s="4">
        <v>0.10496812400000001</v>
      </c>
      <c r="AR355" s="4">
        <v>0</v>
      </c>
      <c r="AS355" s="4">
        <v>0</v>
      </c>
      <c r="AT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J355" s="4">
        <v>0</v>
      </c>
      <c r="BK355" s="4">
        <v>0</v>
      </c>
      <c r="BL355" s="4">
        <v>0</v>
      </c>
      <c r="BM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</row>
    <row r="356" spans="9:73" x14ac:dyDescent="0.25">
      <c r="I356" s="7">
        <v>7.1996913215257016E-2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15"/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0.25750000000000001</v>
      </c>
      <c r="AQ356" s="4">
        <v>0.10496812400000001</v>
      </c>
      <c r="AR356" s="4">
        <v>0</v>
      </c>
      <c r="AS356" s="4">
        <v>0</v>
      </c>
      <c r="AT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J356" s="4">
        <v>0</v>
      </c>
      <c r="BK356" s="4">
        <v>0</v>
      </c>
      <c r="BL356" s="4">
        <v>0</v>
      </c>
      <c r="BM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</row>
    <row r="357" spans="9:73" x14ac:dyDescent="0.25">
      <c r="I357" s="7">
        <v>7.1997423134586999E-2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15"/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0.2525</v>
      </c>
      <c r="AQ357" s="4">
        <v>0.10496812400000001</v>
      </c>
      <c r="AR357" s="4">
        <v>0</v>
      </c>
      <c r="AS357" s="4">
        <v>0</v>
      </c>
      <c r="AT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J357" s="4">
        <v>0</v>
      </c>
      <c r="BK357" s="4">
        <v>0</v>
      </c>
      <c r="BL357" s="4">
        <v>0</v>
      </c>
      <c r="BM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</row>
    <row r="358" spans="9:73" x14ac:dyDescent="0.25">
      <c r="I358" s="7">
        <v>7.1997916604907009E-2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15"/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0.255</v>
      </c>
      <c r="AQ358" s="4">
        <v>0.10496812400000001</v>
      </c>
      <c r="AR358" s="4">
        <v>0</v>
      </c>
      <c r="AS358" s="4">
        <v>0</v>
      </c>
      <c r="AT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J358" s="4">
        <v>0</v>
      </c>
      <c r="BK358" s="4">
        <v>0</v>
      </c>
      <c r="BL358" s="4">
        <v>0</v>
      </c>
      <c r="BM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</row>
    <row r="359" spans="9:73" x14ac:dyDescent="0.25">
      <c r="I359" s="7">
        <v>7.1998426524238004E-2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15"/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0.72499999999999998</v>
      </c>
      <c r="AQ359" s="4">
        <v>2.5011287000000007E-2</v>
      </c>
      <c r="AR359" s="4">
        <v>0</v>
      </c>
      <c r="AS359" s="4">
        <v>0</v>
      </c>
      <c r="AT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J359" s="4">
        <v>0</v>
      </c>
      <c r="BK359" s="4">
        <v>0</v>
      </c>
      <c r="BL359" s="4">
        <v>0</v>
      </c>
      <c r="BM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</row>
    <row r="360" spans="9:73" x14ac:dyDescent="0.25">
      <c r="I360" s="7">
        <v>7.1998919994559013E-2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15"/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1.0449999999999999</v>
      </c>
      <c r="AQ360" s="4">
        <v>1.0048062000000002E-2</v>
      </c>
      <c r="AR360" s="4">
        <v>0</v>
      </c>
      <c r="AS360" s="4">
        <v>0</v>
      </c>
      <c r="AT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J360" s="4">
        <v>0</v>
      </c>
      <c r="BK360" s="4">
        <v>0</v>
      </c>
      <c r="BL360" s="4">
        <v>0</v>
      </c>
      <c r="BM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</row>
    <row r="361" spans="9:73" x14ac:dyDescent="0.25">
      <c r="I361" s="7">
        <v>7.1999429913890009E-2</v>
      </c>
      <c r="Z361" s="15"/>
    </row>
    <row r="362" spans="9:73" x14ac:dyDescent="0.25">
      <c r="I362" s="7">
        <v>7.1999939833221019E-2</v>
      </c>
    </row>
    <row r="363" spans="9:73" x14ac:dyDescent="0.25">
      <c r="I363" s="7">
        <v>7.2000400405520026E-2</v>
      </c>
    </row>
    <row r="364" spans="9:73" x14ac:dyDescent="0.25">
      <c r="I364" s="7">
        <v>7.2000910324851022E-2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13</vt:i4>
      </vt:variant>
    </vt:vector>
  </HeadingPairs>
  <TitlesOfParts>
    <vt:vector size="32" baseType="lpstr">
      <vt:lpstr>BASIS OPTION PAGE</vt:lpstr>
      <vt:lpstr>OPTION PAGE</vt:lpstr>
      <vt:lpstr>Sheet1</vt:lpstr>
      <vt:lpstr>Sheet2</vt:lpstr>
      <vt:lpstr>SWAPS PAGE</vt:lpstr>
      <vt:lpstr>BASIS POSITION</vt:lpstr>
      <vt:lpstr>BASIS SETTLES</vt:lpstr>
      <vt:lpstr>RISK PAGE</vt:lpstr>
      <vt:lpstr>GRIDS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EXPIRATION</vt:lpstr>
      <vt:lpstr>curves</vt:lpstr>
      <vt:lpstr>CHANGEGRID</vt:lpstr>
      <vt:lpstr>curvesettle</vt:lpstr>
      <vt:lpstr>EASTHEDGE</vt:lpstr>
      <vt:lpstr>GAMMAGRIDS</vt:lpstr>
      <vt:lpstr>HEDGE</vt:lpstr>
      <vt:lpstr>OPTIONRISK</vt:lpstr>
      <vt:lpstr>OPTTRADES</vt:lpstr>
      <vt:lpstr>PARAMS</vt:lpstr>
      <vt:lpstr>prompt</vt:lpstr>
      <vt:lpstr>SETTLE</vt:lpstr>
      <vt:lpstr>SWAPTRADES</vt:lpstr>
      <vt:lpstr>WESTCHANGEGRID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Havlíček Jan</cp:lastModifiedBy>
  <cp:lastPrinted>2000-01-14T21:47:40Z</cp:lastPrinted>
  <dcterms:created xsi:type="dcterms:W3CDTF">1998-01-07T18:19:46Z</dcterms:created>
  <dcterms:modified xsi:type="dcterms:W3CDTF">2023-09-10T15:14:35Z</dcterms:modified>
</cp:coreProperties>
</file>